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5255" windowHeight="8160" activeTab="0"/>
  </bookViews>
  <sheets>
    <sheet name="Função Pública" sheetId="1" r:id="rId1"/>
    <sheet name="Tabela R.F. 2012 - F.P." sheetId="2" state="hidden" r:id="rId2"/>
    <sheet name="Tabela R.F. 2013 - F.P." sheetId="3" state="hidden" r:id="rId3"/>
  </sheets>
  <externalReferences>
    <externalReference r:id="rId6"/>
  </externalReferences>
  <definedNames>
    <definedName name="_xlnm.Print_Area" localSheetId="1">'Tabela R.F. 2012 - F.P.'!$A$1:$H$269</definedName>
    <definedName name="_xlnm.Print_Area" localSheetId="2">'Tabela R.F. 2013 - F.P.'!$A$1:$H$269</definedName>
    <definedName name="TAB">#REF!</definedName>
  </definedNames>
  <calcPr fullCalcOnLoad="1"/>
</workbook>
</file>

<file path=xl/sharedStrings.xml><?xml version="1.0" encoding="utf-8"?>
<sst xmlns="http://schemas.openxmlformats.org/spreadsheetml/2006/main" count="301" uniqueCount="94">
  <si>
    <t>Retenção na Fonte de IRS</t>
  </si>
  <si>
    <t>Rendimento Líquido</t>
  </si>
  <si>
    <t>Retenção na Fonte Sobretaxa</t>
  </si>
  <si>
    <t>Jan</t>
  </si>
  <si>
    <t>Fev</t>
  </si>
  <si>
    <t>Mar</t>
  </si>
  <si>
    <t>Abr</t>
  </si>
  <si>
    <t>Mai</t>
  </si>
  <si>
    <t>Jun</t>
  </si>
  <si>
    <t>Jul</t>
  </si>
  <si>
    <t>Ago</t>
  </si>
  <si>
    <t>Set</t>
  </si>
  <si>
    <t>Out</t>
  </si>
  <si>
    <t>Nov</t>
  </si>
  <si>
    <t>Dez</t>
  </si>
  <si>
    <t>(+)</t>
  </si>
  <si>
    <t>(-)</t>
  </si>
  <si>
    <t>Estado Civil</t>
  </si>
  <si>
    <t>N.º de Dependentes</t>
  </si>
  <si>
    <t>2013 - com diluição</t>
  </si>
  <si>
    <t>Solteiro</t>
  </si>
  <si>
    <t>TABELAS DE RETENÇÃO NA FONTE PARA  O CONTINENTE - 2012</t>
  </si>
  <si>
    <t>NÃO CASADO</t>
  </si>
  <si>
    <t>Remuneração Mensal  Euros</t>
  </si>
  <si>
    <t>Número de dependentes</t>
  </si>
  <si>
    <t>5 ou mais</t>
  </si>
  <si>
    <t>Até</t>
  </si>
  <si>
    <t>CASADO UNICO TITULAR</t>
  </si>
  <si>
    <t>CASADO DOIS TITULARES</t>
  </si>
  <si>
    <t>Privado</t>
  </si>
  <si>
    <t>De</t>
  </si>
  <si>
    <t>s0</t>
  </si>
  <si>
    <t>s1</t>
  </si>
  <si>
    <t>s2</t>
  </si>
  <si>
    <t>s3</t>
  </si>
  <si>
    <t>s4</t>
  </si>
  <si>
    <t>s5</t>
  </si>
  <si>
    <t>c10</t>
  </si>
  <si>
    <t>c11</t>
  </si>
  <si>
    <t>c12</t>
  </si>
  <si>
    <t>c13</t>
  </si>
  <si>
    <t>c14</t>
  </si>
  <si>
    <t>c15</t>
  </si>
  <si>
    <t>c20</t>
  </si>
  <si>
    <t>c21</t>
  </si>
  <si>
    <t>c22</t>
  </si>
  <si>
    <t>c23</t>
  </si>
  <si>
    <t>c24</t>
  </si>
  <si>
    <t>c25</t>
  </si>
  <si>
    <t>Código</t>
  </si>
  <si>
    <t>Case being considered</t>
  </si>
  <si>
    <t>Taxa a aplicar</t>
  </si>
  <si>
    <t>dep</t>
  </si>
  <si>
    <t>est civ</t>
  </si>
  <si>
    <t>Casado, 1 titular</t>
  </si>
  <si>
    <t>Casado, 2 titulares</t>
  </si>
  <si>
    <t>Retenção na Fonte de IRS autónoma</t>
  </si>
  <si>
    <t>Salário Base Bruto</t>
  </si>
  <si>
    <t>TOTAL</t>
  </si>
  <si>
    <t>Subsídio de Férias</t>
  </si>
  <si>
    <t>Subsídio de Natal</t>
  </si>
  <si>
    <t>Retenção na Fonte Sobretaxa autónoma (Sub. Férias) (1/12)*50%</t>
  </si>
  <si>
    <t>Retenção na Fonte Sobretaxa autónoma (Sub. Férias) (50%)</t>
  </si>
  <si>
    <t>Retenção na Fonte Sobretaxa autónoma (Sub. Natal) (1/12)*50%</t>
  </si>
  <si>
    <t>Retenção na Fonte Sobretaxa autónoma (Sub. Natal) (50%)</t>
  </si>
  <si>
    <t>Retenção na Fonte de IRS autónoma (Sub. Férias) (1/12)*50%</t>
  </si>
  <si>
    <t>Retenção na Fonte de IRS autónoma (Sub. Férias) 50%</t>
  </si>
  <si>
    <t>Retenção na Fonte de IRS autónoma (Sub. Natal) (1/12)*50%</t>
  </si>
  <si>
    <t>sem</t>
  </si>
  <si>
    <t>Retenção na Fonte de IRS autónoma (Sub. Natal) (50%)</t>
  </si>
  <si>
    <t>Nota:</t>
  </si>
  <si>
    <t>TABELAS DE RETENÇÃO NA FONTE PARA  O CONTINENTE - 2013</t>
  </si>
  <si>
    <t>Subsídio de Natal (1/12)</t>
  </si>
  <si>
    <t>Retenção na Fonte de IRS autónoma (Sub. Férias)</t>
  </si>
  <si>
    <t>Retenção na Fonte de IRS autónoma (Sub. Natal) (1/12)</t>
  </si>
  <si>
    <t>Segurança Social / C.G.A.</t>
  </si>
  <si>
    <t>Retenção na Fonte Sobretaxa autónoma (Sub. Férias)</t>
  </si>
  <si>
    <t>Retenção na Fonte Sobretaxa autónoma (Sub. Natal) (1/12)</t>
  </si>
  <si>
    <t>TABELA X - TRABALHO DEPENDENTE - ART. 21.º LEI N.º 64-B/2011</t>
  </si>
  <si>
    <t>T A B E L A XI - TRABALHO DEPENDENTE - ART. 21.º LEI N.º 64-B/2011</t>
  </si>
  <si>
    <t>T A B E L A XII - TRABALHO DEPENDENTE - ART. 21.º LEI N.º 64-B/2011</t>
  </si>
  <si>
    <t>TABELA X - TRABALHO DEPENDENTE ARTIGO 29º DA LEI DO ORÇAMENTO DO ESTADO PARA 2013</t>
  </si>
  <si>
    <t>TABELA XI - TRABALHO DEPENDENTE ARTIGO 29º DA LEI DO ORÇAMENTO DO ESTADO PARA 2013</t>
  </si>
  <si>
    <t>TABELA XII - TRABALHO DEPENDENTE ARTIGO 29º DA LEI DO ORÇAMENTO DO ESTADO PARA 2013</t>
  </si>
  <si>
    <t>Quantos pontos percentuais aumentou a sua taxa de retenção na fonte mensal face a 2012?</t>
  </si>
  <si>
    <t>Cálculo de rendimento líquido com diluição do subsídio de Natal
Trabalho dependente - Função Pública</t>
  </si>
  <si>
    <t>Qual é a variação do seu rendimento líquido mensal face a 2012 (Excepto mês de pagamento do subsídio de férias (quando aplicável), i.e., julho conforme tabela ilustrativa):</t>
  </si>
  <si>
    <t>Para RF dos subsídios</t>
  </si>
  <si>
    <t>Para efeitos de R.F. subsídios</t>
  </si>
  <si>
    <t>(2) O simulador pressupõe uma taxa contributiva para a Segurança Social / C.G.A. de 11%.</t>
  </si>
  <si>
    <t>O conteúdo deste simulador é meramente informativo, sendo a simulação da potencial responsabilidade fiscal em sede de IRS de natureza geral e abstracta, não tomando em conta todas as variáveis de que depende o efectivo IRS devido por cada sujeito passivo ou agregado familiar, razão pela qual a dívida final de imposto será necessariamente diversa daquela que seja aqui computada. A aplicação e impacto das leis dependem dos casos em concreto. Dada a natureza evolutiva das leis, normas e regulamentos, bem como as características e natureza da comunicação electrónica, poder-se-ão registar atrasos, omissões ou inexactidões em informações contidas no simulador. A informação neste simulador é fornecida no pressuposto de que não compete aos autores e publicadores prestar serviços jurídicos, de contabilidade, fiscais ou outro serviço profissional de aconselhamento. Por conseguinte não deve servir de base para qualquer tomada de decisão sem assistência profissional qualificada e dirigida ao caso concreto, nem dispensa a consulta das publicações oficiais.</t>
  </si>
  <si>
    <t>A PwC exclui a sua responsabilidade por quaisquer danos que possam ocorrer relacionados com a informação contida neste simulador, nomeadamente por erros ou imprecisões de transcrição.</t>
  </si>
  <si>
    <t>Em caso algum, a PwC ou qualquer entidade pertencente à network de empresas da PwC ou com ela relacionada, agentes ou colaboradores serão responsáveis perante o utilizador ou terceiros pelas decisões ou acções adoptadas por estes com base na informação veiculada pelo simulador ou por quaisquer danos específicos ou similares, mesmo após ter conhecimento dos possíveis danos daí decorrentes.</t>
  </si>
  <si>
    <t>(1) O simulador pressupõe o pagamento dos subsídios de férias e Natal nos meses de julho e dezembro, respetivamente, quando aplicável.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</si>
</sst>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00"/>
  </numFmts>
  <fonts count="64">
    <font>
      <sz val="10"/>
      <color theme="1"/>
      <name val="Arial"/>
      <family val="2"/>
    </font>
    <font>
      <sz val="11"/>
      <color indexed="8"/>
      <name val="Arial"/>
      <family val="2"/>
    </font>
    <font>
      <sz val="10"/>
      <name val="Arial"/>
      <family val="2"/>
    </font>
    <font>
      <b/>
      <sz val="10"/>
      <color indexed="8"/>
      <name val="Arial"/>
      <family val="2"/>
    </font>
    <font>
      <sz val="10"/>
      <color indexed="8"/>
      <name val="Arial"/>
      <family val="2"/>
    </font>
    <font>
      <b/>
      <sz val="12"/>
      <color indexed="8"/>
      <name val="Arial"/>
      <family val="2"/>
    </font>
    <font>
      <sz val="10"/>
      <color indexed="8"/>
      <name val="Courier New"/>
      <family val="3"/>
    </font>
    <font>
      <b/>
      <sz val="9"/>
      <color indexed="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3"/>
      <name val="Arial"/>
      <family val="2"/>
    </font>
    <font>
      <b/>
      <sz val="13"/>
      <color indexed="53"/>
      <name val="Arial"/>
      <family val="2"/>
    </font>
    <font>
      <b/>
      <sz val="11"/>
      <color indexed="53"/>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3"/>
      <name val="Georgia"/>
      <family val="2"/>
    </font>
    <font>
      <b/>
      <sz val="10"/>
      <color indexed="8"/>
      <name val="Georgia"/>
      <family val="1"/>
    </font>
    <font>
      <sz val="10"/>
      <color indexed="8"/>
      <name val="Georgia"/>
      <family val="1"/>
    </font>
    <font>
      <b/>
      <sz val="12"/>
      <color indexed="8"/>
      <name val="Georgia"/>
      <family val="1"/>
    </font>
    <font>
      <b/>
      <sz val="11"/>
      <color indexed="8"/>
      <name val="Arial"/>
      <family val="2"/>
    </font>
    <font>
      <i/>
      <sz val="10"/>
      <color indexed="8"/>
      <name val="Georgia"/>
      <family val="1"/>
    </font>
    <font>
      <b/>
      <sz val="10"/>
      <name val="Georgia"/>
      <family val="1"/>
    </font>
    <font>
      <b/>
      <sz val="18"/>
      <color indexed="8"/>
      <name val="Georgia"/>
      <family val="1"/>
    </font>
    <font>
      <b/>
      <sz val="14"/>
      <color indexed="53"/>
      <name val="Georgia"/>
      <family val="1"/>
    </font>
    <font>
      <b/>
      <sz val="16"/>
      <color indexed="53"/>
      <name val="Georgia"/>
      <family val="1"/>
    </font>
    <font>
      <sz val="10"/>
      <name val="Georgia"/>
      <family val="1"/>
    </font>
    <font>
      <b/>
      <sz val="18"/>
      <color indexed="60"/>
      <name val="Georgia"/>
      <family val="1"/>
    </font>
    <font>
      <b/>
      <sz val="15"/>
      <color indexed="9"/>
      <name val="Georgia"/>
      <family val="1"/>
    </font>
    <font>
      <sz val="14"/>
      <color indexed="8"/>
      <name val="Georgia"/>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Georgia"/>
      <family val="2"/>
    </font>
    <font>
      <b/>
      <sz val="10"/>
      <color theme="1"/>
      <name val="Arial"/>
      <family val="2"/>
    </font>
    <font>
      <sz val="10"/>
      <color rgb="FFFF0000"/>
      <name val="Arial"/>
      <family val="2"/>
    </font>
    <font>
      <b/>
      <sz val="10"/>
      <color theme="1"/>
      <name val="Georgia"/>
      <family val="1"/>
    </font>
    <font>
      <sz val="10"/>
      <color theme="1"/>
      <name val="Georgia"/>
      <family val="1"/>
    </font>
    <font>
      <b/>
      <sz val="12"/>
      <color theme="1"/>
      <name val="Georgia"/>
      <family val="1"/>
    </font>
    <font>
      <b/>
      <sz val="11"/>
      <color theme="1"/>
      <name val="Arial"/>
      <family val="2"/>
    </font>
    <font>
      <sz val="11"/>
      <color theme="1"/>
      <name val="Arial"/>
      <family val="2"/>
    </font>
    <font>
      <i/>
      <sz val="10"/>
      <color theme="1"/>
      <name val="Georgia"/>
      <family val="1"/>
    </font>
    <font>
      <b/>
      <sz val="18"/>
      <color theme="1"/>
      <name val="Georgia"/>
      <family val="1"/>
    </font>
    <font>
      <b/>
      <sz val="14"/>
      <color theme="4"/>
      <name val="Georgia"/>
      <family val="1"/>
    </font>
    <font>
      <b/>
      <sz val="16"/>
      <color theme="4"/>
      <name val="Georgia"/>
      <family val="1"/>
    </font>
    <font>
      <sz val="14"/>
      <color theme="1"/>
      <name val="Georgia"/>
      <family val="1"/>
    </font>
    <font>
      <b/>
      <sz val="15"/>
      <color theme="0"/>
      <name val="Georgia"/>
      <family val="1"/>
    </font>
    <font>
      <b/>
      <sz val="18"/>
      <color theme="3" tint="-0.4999699890613556"/>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left/>
      <right style="thin"/>
      <top style="thin"/>
      <bottom/>
    </border>
    <border>
      <left style="thin"/>
      <right/>
      <top style="thin"/>
      <bottom/>
    </border>
    <border>
      <left/>
      <right/>
      <top/>
      <bottom style="thin"/>
    </border>
    <border>
      <left style="thin"/>
      <right style="thin"/>
      <top style="thin"/>
      <bottom style="thin"/>
    </border>
    <border>
      <left style="thin"/>
      <right style="thin"/>
      <top/>
      <bottom/>
    </border>
    <border>
      <left/>
      <right style="thin"/>
      <top/>
      <bottom/>
    </border>
    <border>
      <left style="thin"/>
      <right/>
      <top/>
      <bottom/>
    </border>
    <border>
      <left style="thin"/>
      <right style="thin"/>
      <top/>
      <bottom style="thin"/>
    </border>
    <border>
      <left/>
      <right style="medium">
        <color theme="4"/>
      </right>
      <top/>
      <bottom style="medium">
        <color theme="4"/>
      </bottom>
    </border>
    <border>
      <left/>
      <right style="medium">
        <color theme="4"/>
      </right>
      <top style="medium">
        <color theme="4"/>
      </top>
      <bottom style="medium">
        <color theme="4"/>
      </bottom>
    </border>
    <border>
      <left style="thin"/>
      <right/>
      <top/>
      <bottom style="thin"/>
    </border>
    <border>
      <left style="medium">
        <color theme="4"/>
      </left>
      <right style="medium">
        <color theme="4"/>
      </right>
      <top style="medium">
        <color theme="4"/>
      </top>
      <bottom style="medium">
        <color theme="4"/>
      </bottom>
    </border>
    <border>
      <left/>
      <right style="medium"/>
      <top/>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2">
    <xf numFmtId="0" fontId="0" fillId="0" borderId="0" xfId="0" applyFont="1" applyAlignment="1">
      <alignment/>
    </xf>
    <xf numFmtId="0" fontId="0" fillId="33" borderId="0" xfId="0" applyFill="1" applyAlignment="1">
      <alignment/>
    </xf>
    <xf numFmtId="0" fontId="52" fillId="33" borderId="0" xfId="0" applyFont="1" applyFill="1" applyAlignment="1">
      <alignment horizontal="center" vertical="center"/>
    </xf>
    <xf numFmtId="0" fontId="53" fillId="33" borderId="0" xfId="0" applyFont="1" applyFill="1" applyAlignment="1">
      <alignment/>
    </xf>
    <xf numFmtId="0" fontId="0" fillId="33" borderId="0" xfId="0" applyFill="1" applyAlignment="1">
      <alignment horizontal="right" vertical="center"/>
    </xf>
    <xf numFmtId="0" fontId="54" fillId="33" borderId="0" xfId="0" applyFont="1" applyFill="1" applyAlignment="1">
      <alignment/>
    </xf>
    <xf numFmtId="0" fontId="52" fillId="0" borderId="0" xfId="0" applyFont="1" applyAlignment="1">
      <alignment horizontal="center" vertical="center"/>
    </xf>
    <xf numFmtId="0" fontId="4" fillId="0" borderId="0" xfId="55" applyFont="1">
      <alignment/>
      <protection/>
    </xf>
    <xf numFmtId="0" fontId="3" fillId="0" borderId="0" xfId="55" applyFont="1" applyAlignment="1">
      <alignment horizontal="centerContinuous"/>
      <protection/>
    </xf>
    <xf numFmtId="0" fontId="4" fillId="0" borderId="0" xfId="55" applyFont="1" applyAlignment="1">
      <alignment horizontal="centerContinuous"/>
      <protection/>
    </xf>
    <xf numFmtId="3" fontId="4" fillId="0" borderId="0" xfId="55" applyNumberFormat="1" applyFont="1" applyAlignment="1">
      <alignment horizontal="centerContinuous"/>
      <protection/>
    </xf>
    <xf numFmtId="0" fontId="5" fillId="0" borderId="0" xfId="55" applyFont="1" applyAlignment="1">
      <alignment horizontal="centerContinuous"/>
      <protection/>
    </xf>
    <xf numFmtId="3" fontId="4" fillId="0" borderId="0" xfId="55" applyNumberFormat="1" applyFont="1">
      <alignment/>
      <protection/>
    </xf>
    <xf numFmtId="0" fontId="3" fillId="0" borderId="10" xfId="55" applyFont="1" applyBorder="1" applyAlignment="1">
      <alignment horizontal="centerContinuous"/>
      <protection/>
    </xf>
    <xf numFmtId="0" fontId="4" fillId="0" borderId="11" xfId="55" applyFont="1" applyBorder="1" applyAlignment="1">
      <alignment horizontal="centerContinuous"/>
      <protection/>
    </xf>
    <xf numFmtId="0" fontId="4" fillId="0" borderId="12" xfId="55" applyFont="1" applyBorder="1" applyAlignment="1">
      <alignment horizontal="centerContinuous"/>
      <protection/>
    </xf>
    <xf numFmtId="0" fontId="4" fillId="0" borderId="13" xfId="55" applyFont="1" applyBorder="1" applyAlignment="1">
      <alignment horizontal="center" vertical="center"/>
      <protection/>
    </xf>
    <xf numFmtId="0" fontId="4" fillId="0" borderId="14" xfId="55" applyFont="1" applyBorder="1" applyAlignment="1">
      <alignment horizontal="center" vertical="center"/>
      <protection/>
    </xf>
    <xf numFmtId="0" fontId="4" fillId="0" borderId="15" xfId="55" applyFont="1" applyBorder="1" applyAlignment="1" quotePrefix="1">
      <alignment horizontal="center" vertical="center"/>
      <protection/>
    </xf>
    <xf numFmtId="0" fontId="6" fillId="0" borderId="16" xfId="55" applyFont="1" applyFill="1" applyBorder="1">
      <alignment/>
      <protection/>
    </xf>
    <xf numFmtId="4" fontId="6" fillId="0" borderId="14" xfId="55" applyNumberFormat="1" applyFont="1" applyFill="1" applyBorder="1">
      <alignment/>
      <protection/>
    </xf>
    <xf numFmtId="165" fontId="4" fillId="0" borderId="0" xfId="60" applyNumberFormat="1" applyFont="1" applyAlignment="1">
      <alignment/>
    </xf>
    <xf numFmtId="4" fontId="6" fillId="0" borderId="0" xfId="55" applyNumberFormat="1" applyFont="1" applyFill="1" applyBorder="1">
      <alignment/>
      <protection/>
    </xf>
    <xf numFmtId="165" fontId="6" fillId="0" borderId="0" xfId="55" applyNumberFormat="1" applyFont="1" applyFill="1" applyBorder="1">
      <alignment/>
      <protection/>
    </xf>
    <xf numFmtId="4" fontId="6" fillId="0" borderId="17" xfId="55" applyNumberFormat="1" applyFont="1" applyFill="1" applyBorder="1">
      <alignment/>
      <protection/>
    </xf>
    <xf numFmtId="0" fontId="6" fillId="0" borderId="0" xfId="55" applyFont="1" applyFill="1" applyBorder="1">
      <alignment/>
      <protection/>
    </xf>
    <xf numFmtId="0" fontId="4" fillId="0" borderId="0" xfId="55" applyFont="1" applyFill="1">
      <alignment/>
      <protection/>
    </xf>
    <xf numFmtId="3" fontId="4" fillId="0" borderId="0" xfId="55" applyNumberFormat="1" applyFont="1" applyFill="1">
      <alignment/>
      <protection/>
    </xf>
    <xf numFmtId="0" fontId="5" fillId="0" borderId="0" xfId="55" applyFont="1" applyFill="1" applyAlignment="1">
      <alignment horizontal="centerContinuous"/>
      <protection/>
    </xf>
    <xf numFmtId="0" fontId="3" fillId="0" borderId="10" xfId="55" applyFont="1" applyFill="1" applyBorder="1" applyAlignment="1">
      <alignment horizontal="centerContinuous"/>
      <protection/>
    </xf>
    <xf numFmtId="0" fontId="4" fillId="0" borderId="11" xfId="55" applyFont="1" applyFill="1" applyBorder="1" applyAlignment="1">
      <alignment horizontal="centerContinuous"/>
      <protection/>
    </xf>
    <xf numFmtId="0" fontId="4" fillId="0" borderId="12" xfId="55" applyFont="1" applyFill="1" applyBorder="1" applyAlignment="1">
      <alignment horizontal="centerContinuous"/>
      <protection/>
    </xf>
    <xf numFmtId="0" fontId="4" fillId="0" borderId="18" xfId="55" applyFont="1" applyFill="1" applyBorder="1" applyAlignment="1">
      <alignment horizontal="center" vertical="center"/>
      <protection/>
    </xf>
    <xf numFmtId="0" fontId="4" fillId="0" borderId="12" xfId="55" applyFont="1" applyFill="1" applyBorder="1" applyAlignment="1">
      <alignment horizontal="center" vertical="center"/>
      <protection/>
    </xf>
    <xf numFmtId="0" fontId="4" fillId="0" borderId="12" xfId="55" applyFont="1" applyFill="1" applyBorder="1" applyAlignment="1" quotePrefix="1">
      <alignment horizontal="center" vertical="center"/>
      <protection/>
    </xf>
    <xf numFmtId="165" fontId="6" fillId="0" borderId="13" xfId="60" applyNumberFormat="1" applyFont="1" applyFill="1" applyBorder="1" applyAlignment="1">
      <alignment/>
    </xf>
    <xf numFmtId="165" fontId="6" fillId="0" borderId="15" xfId="60" applyNumberFormat="1" applyFont="1" applyFill="1" applyBorder="1" applyAlignment="1">
      <alignment/>
    </xf>
    <xf numFmtId="165" fontId="6" fillId="0" borderId="19" xfId="60" applyNumberFormat="1" applyFont="1" applyFill="1" applyBorder="1" applyAlignment="1">
      <alignment/>
    </xf>
    <xf numFmtId="165" fontId="6" fillId="0" borderId="20" xfId="60" applyNumberFormat="1" applyFont="1" applyFill="1" applyBorder="1" applyAlignment="1">
      <alignment/>
    </xf>
    <xf numFmtId="0" fontId="6" fillId="0" borderId="14" xfId="55" applyFont="1" applyFill="1" applyBorder="1">
      <alignment/>
      <protection/>
    </xf>
    <xf numFmtId="165" fontId="6" fillId="0" borderId="14" xfId="60" applyNumberFormat="1" applyFont="1" applyFill="1" applyBorder="1" applyAlignment="1">
      <alignment/>
    </xf>
    <xf numFmtId="3" fontId="4" fillId="0" borderId="0" xfId="55" applyNumberFormat="1" applyFont="1" applyFill="1" applyBorder="1">
      <alignment/>
      <protection/>
    </xf>
    <xf numFmtId="0" fontId="4" fillId="0" borderId="0" xfId="55" applyFont="1" applyFill="1" applyBorder="1">
      <alignment/>
      <protection/>
    </xf>
    <xf numFmtId="0" fontId="4" fillId="0" borderId="13" xfId="55" applyFont="1" applyFill="1" applyBorder="1" applyAlignment="1">
      <alignment horizontal="center" vertical="center"/>
      <protection/>
    </xf>
    <xf numFmtId="0" fontId="4" fillId="0" borderId="14" xfId="55" applyFont="1" applyFill="1" applyBorder="1" applyAlignment="1">
      <alignment horizontal="center" vertical="center"/>
      <protection/>
    </xf>
    <xf numFmtId="0" fontId="4" fillId="0" borderId="15" xfId="55" applyFont="1" applyFill="1" applyBorder="1" applyAlignment="1" quotePrefix="1">
      <alignment horizontal="center" vertical="center"/>
      <protection/>
    </xf>
    <xf numFmtId="4" fontId="4" fillId="0" borderId="0" xfId="55" applyNumberFormat="1" applyFont="1" applyFill="1">
      <alignment/>
      <protection/>
    </xf>
    <xf numFmtId="165" fontId="6" fillId="0" borderId="0" xfId="60" applyNumberFormat="1" applyFont="1" applyFill="1" applyBorder="1" applyAlignment="1">
      <alignment/>
    </xf>
    <xf numFmtId="3" fontId="3" fillId="0" borderId="21" xfId="55" applyNumberFormat="1" applyFont="1" applyBorder="1" applyAlignment="1">
      <alignment horizontal="center" vertical="center" wrapText="1"/>
      <protection/>
    </xf>
    <xf numFmtId="3" fontId="3" fillId="0" borderId="0" xfId="55" applyNumberFormat="1" applyFont="1" applyBorder="1" applyAlignment="1">
      <alignment horizontal="center" vertical="center" wrapText="1"/>
      <protection/>
    </xf>
    <xf numFmtId="4" fontId="6" fillId="0" borderId="21" xfId="55" applyNumberFormat="1" applyFont="1" applyFill="1" applyBorder="1">
      <alignment/>
      <protection/>
    </xf>
    <xf numFmtId="3" fontId="3" fillId="0" borderId="21" xfId="55" applyNumberFormat="1" applyFont="1" applyFill="1" applyBorder="1" applyAlignment="1">
      <alignment horizontal="center" vertical="center" wrapText="1"/>
      <protection/>
    </xf>
    <xf numFmtId="0" fontId="4" fillId="0" borderId="0" xfId="55" applyFont="1" applyFill="1" applyBorder="1" quotePrefix="1">
      <alignment/>
      <protection/>
    </xf>
    <xf numFmtId="0" fontId="3" fillId="0" borderId="0" xfId="55" applyFont="1" applyFill="1" applyBorder="1" applyAlignment="1">
      <alignment horizontal="centerContinuous"/>
      <protection/>
    </xf>
    <xf numFmtId="0" fontId="4" fillId="0" borderId="0" xfId="55" applyFont="1" applyFill="1" applyBorder="1" applyAlignment="1">
      <alignment horizontal="centerContinuous"/>
      <protection/>
    </xf>
    <xf numFmtId="0" fontId="5" fillId="0" borderId="0" xfId="55" applyFont="1" applyFill="1" applyBorder="1" applyAlignment="1">
      <alignment horizontal="centerContinuous"/>
      <protection/>
    </xf>
    <xf numFmtId="0" fontId="4" fillId="0" borderId="0" xfId="55" applyFont="1" applyFill="1" applyBorder="1" applyAlignment="1">
      <alignment horizontal="center" vertical="center"/>
      <protection/>
    </xf>
    <xf numFmtId="0" fontId="4" fillId="0" borderId="0" xfId="55" applyFont="1" applyFill="1" applyBorder="1" applyAlignment="1" quotePrefix="1">
      <alignment horizontal="center" vertical="center"/>
      <protection/>
    </xf>
    <xf numFmtId="0" fontId="3" fillId="0" borderId="0" xfId="55" applyFont="1" applyFill="1" applyBorder="1" applyAlignment="1">
      <alignment/>
      <protection/>
    </xf>
    <xf numFmtId="3" fontId="3" fillId="0" borderId="0" xfId="55" applyNumberFormat="1" applyFont="1" applyFill="1" applyBorder="1" applyAlignment="1">
      <alignment vertical="center" wrapText="1"/>
      <protection/>
    </xf>
    <xf numFmtId="0" fontId="0" fillId="0" borderId="0" xfId="0" applyBorder="1" applyAlignment="1">
      <alignment/>
    </xf>
    <xf numFmtId="0" fontId="0" fillId="0" borderId="18" xfId="0" applyBorder="1" applyAlignment="1">
      <alignment/>
    </xf>
    <xf numFmtId="0" fontId="55" fillId="0" borderId="0" xfId="0" applyFont="1" applyAlignment="1">
      <alignment/>
    </xf>
    <xf numFmtId="0" fontId="0" fillId="0" borderId="18" xfId="0" applyBorder="1" applyAlignment="1">
      <alignment horizontal="center"/>
    </xf>
    <xf numFmtId="0" fontId="0" fillId="0" borderId="18" xfId="0" applyNumberFormat="1" applyBorder="1" applyAlignment="1">
      <alignment horizontal="center"/>
    </xf>
    <xf numFmtId="0" fontId="0" fillId="0" borderId="18" xfId="0" applyFill="1" applyBorder="1" applyAlignment="1">
      <alignment horizontal="center"/>
    </xf>
    <xf numFmtId="10" fontId="4" fillId="0" borderId="0" xfId="59" applyNumberFormat="1" applyFont="1" applyAlignment="1">
      <alignment/>
    </xf>
    <xf numFmtId="0" fontId="56" fillId="0" borderId="0" xfId="0" applyFont="1" applyAlignment="1">
      <alignment/>
    </xf>
    <xf numFmtId="0" fontId="0" fillId="0" borderId="18" xfId="0" applyBorder="1" applyAlignment="1">
      <alignment horizontal="center" vertical="center"/>
    </xf>
    <xf numFmtId="0" fontId="0" fillId="0" borderId="18" xfId="0" applyFill="1" applyBorder="1" applyAlignment="1">
      <alignment horizontal="center" vertical="center"/>
    </xf>
    <xf numFmtId="0" fontId="0" fillId="33" borderId="0" xfId="0" applyFill="1" applyAlignment="1">
      <alignment horizontal="right"/>
    </xf>
    <xf numFmtId="0" fontId="53" fillId="34" borderId="0" xfId="0" applyFont="1" applyFill="1" applyAlignment="1">
      <alignment/>
    </xf>
    <xf numFmtId="164" fontId="0" fillId="33" borderId="0" xfId="0" applyNumberFormat="1" applyFill="1" applyAlignment="1">
      <alignment/>
    </xf>
    <xf numFmtId="165" fontId="6" fillId="0" borderId="22" xfId="60" applyNumberFormat="1" applyFont="1" applyFill="1" applyBorder="1" applyAlignment="1">
      <alignment/>
    </xf>
    <xf numFmtId="0" fontId="52" fillId="33" borderId="0" xfId="0" applyFont="1" applyFill="1" applyAlignment="1">
      <alignment/>
    </xf>
    <xf numFmtId="0" fontId="57" fillId="33" borderId="0" xfId="0" applyFont="1" applyFill="1" applyAlignment="1">
      <alignment/>
    </xf>
    <xf numFmtId="0" fontId="28" fillId="33" borderId="23" xfId="0" applyFont="1" applyFill="1" applyBorder="1" applyAlignment="1">
      <alignment/>
    </xf>
    <xf numFmtId="0" fontId="28" fillId="33" borderId="24" xfId="0" applyFont="1" applyFill="1" applyBorder="1" applyAlignment="1">
      <alignment/>
    </xf>
    <xf numFmtId="0" fontId="28" fillId="34" borderId="24" xfId="0" applyFont="1" applyFill="1" applyBorder="1" applyAlignment="1">
      <alignment/>
    </xf>
    <xf numFmtId="14" fontId="0" fillId="0" borderId="0" xfId="0" applyNumberFormat="1" applyAlignment="1">
      <alignment/>
    </xf>
    <xf numFmtId="0" fontId="53" fillId="0" borderId="0" xfId="0" applyFont="1" applyAlignment="1">
      <alignment/>
    </xf>
    <xf numFmtId="0" fontId="58" fillId="33" borderId="0" xfId="0" applyFont="1" applyFill="1" applyAlignment="1">
      <alignment vertical="center" wrapText="1"/>
    </xf>
    <xf numFmtId="0" fontId="58" fillId="33" borderId="0" xfId="0" applyFont="1" applyFill="1" applyAlignment="1">
      <alignment vertical="center"/>
    </xf>
    <xf numFmtId="0" fontId="58" fillId="33" borderId="0" xfId="0" applyFont="1" applyFill="1" applyAlignment="1">
      <alignment horizontal="right" vertical="center"/>
    </xf>
    <xf numFmtId="0" fontId="53" fillId="33" borderId="0" xfId="0" applyFont="1" applyFill="1" applyBorder="1" applyAlignment="1">
      <alignment horizontal="right" vertical="center"/>
    </xf>
    <xf numFmtId="164" fontId="59" fillId="33" borderId="0" xfId="0" applyNumberFormat="1" applyFont="1" applyFill="1" applyAlignment="1">
      <alignment/>
    </xf>
    <xf numFmtId="0" fontId="53" fillId="33" borderId="0" xfId="0" applyFont="1" applyFill="1" applyAlignment="1">
      <alignment horizontal="left" wrapText="1"/>
    </xf>
    <xf numFmtId="164" fontId="52" fillId="33" borderId="0" xfId="0" applyNumberFormat="1" applyFont="1" applyFill="1" applyBorder="1" applyAlignment="1">
      <alignment horizontal="right" vertical="center"/>
    </xf>
    <xf numFmtId="0" fontId="58" fillId="33" borderId="0" xfId="0" applyFont="1" applyFill="1" applyBorder="1" applyAlignment="1">
      <alignment vertical="center"/>
    </xf>
    <xf numFmtId="0" fontId="0" fillId="33" borderId="0" xfId="0" applyFill="1" applyBorder="1" applyAlignment="1">
      <alignment/>
    </xf>
    <xf numFmtId="0" fontId="50" fillId="33" borderId="0" xfId="0" applyFont="1" applyFill="1" applyBorder="1" applyAlignment="1">
      <alignment/>
    </xf>
    <xf numFmtId="164" fontId="60" fillId="33" borderId="0" xfId="0" applyNumberFormat="1" applyFont="1" applyFill="1" applyAlignment="1">
      <alignment/>
    </xf>
    <xf numFmtId="0" fontId="52" fillId="33" borderId="0" xfId="0" applyFont="1" applyFill="1" applyBorder="1" applyAlignment="1">
      <alignment horizontal="right" vertical="center"/>
    </xf>
    <xf numFmtId="0" fontId="53" fillId="33" borderId="0" xfId="0" applyFont="1" applyFill="1" applyBorder="1" applyAlignment="1">
      <alignment horizontal="center" vertical="center"/>
    </xf>
    <xf numFmtId="3" fontId="3" fillId="0" borderId="0" xfId="55" applyNumberFormat="1" applyFont="1" applyFill="1" applyBorder="1" applyAlignment="1">
      <alignment horizontal="center" vertical="center" wrapText="1"/>
      <protection/>
    </xf>
    <xf numFmtId="165" fontId="6" fillId="0" borderId="13" xfId="0" applyNumberFormat="1" applyFont="1" applyFill="1" applyBorder="1" applyAlignment="1">
      <alignment/>
    </xf>
    <xf numFmtId="165" fontId="6" fillId="0" borderId="14" xfId="0" applyNumberFormat="1" applyFont="1" applyFill="1" applyBorder="1" applyAlignment="1">
      <alignment/>
    </xf>
    <xf numFmtId="165" fontId="6" fillId="0" borderId="15" xfId="0" applyNumberFormat="1" applyFont="1" applyFill="1" applyBorder="1" applyAlignment="1">
      <alignment/>
    </xf>
    <xf numFmtId="165" fontId="6" fillId="0" borderId="19" xfId="0" applyNumberFormat="1" applyFont="1" applyFill="1" applyBorder="1" applyAlignment="1">
      <alignment/>
    </xf>
    <xf numFmtId="165" fontId="6" fillId="0" borderId="0" xfId="0" applyNumberFormat="1" applyFont="1" applyFill="1" applyBorder="1" applyAlignment="1">
      <alignment/>
    </xf>
    <xf numFmtId="165" fontId="6" fillId="0" borderId="20" xfId="0" applyNumberFormat="1" applyFont="1" applyFill="1" applyBorder="1" applyAlignment="1">
      <alignment/>
    </xf>
    <xf numFmtId="165" fontId="6" fillId="0" borderId="21" xfId="0" applyNumberFormat="1" applyFont="1" applyFill="1" applyBorder="1" applyAlignment="1">
      <alignment/>
    </xf>
    <xf numFmtId="165" fontId="6" fillId="0" borderId="25" xfId="0" applyNumberFormat="1" applyFont="1" applyFill="1" applyBorder="1" applyAlignment="1">
      <alignment/>
    </xf>
    <xf numFmtId="165" fontId="6" fillId="0" borderId="22" xfId="0" applyNumberFormat="1" applyFont="1" applyFill="1" applyBorder="1" applyAlignment="1">
      <alignment/>
    </xf>
    <xf numFmtId="165" fontId="6" fillId="0" borderId="17" xfId="0" applyNumberFormat="1" applyFont="1" applyFill="1" applyBorder="1" applyAlignment="1">
      <alignment/>
    </xf>
    <xf numFmtId="0" fontId="4" fillId="0" borderId="0" xfId="0" applyFont="1" applyAlignment="1">
      <alignment/>
    </xf>
    <xf numFmtId="0" fontId="3" fillId="0" borderId="0" xfId="0" applyFont="1" applyAlignment="1">
      <alignment horizontal="centerContinuous"/>
    </xf>
    <xf numFmtId="0" fontId="4" fillId="0" borderId="0" xfId="0" applyFont="1" applyAlignment="1">
      <alignment horizontal="centerContinuous"/>
    </xf>
    <xf numFmtId="3" fontId="4" fillId="0" borderId="0" xfId="0" applyNumberFormat="1" applyFont="1" applyAlignment="1">
      <alignment horizontal="centerContinuous"/>
    </xf>
    <xf numFmtId="4" fontId="6" fillId="0" borderId="14" xfId="0" applyNumberFormat="1" applyFont="1" applyFill="1" applyBorder="1" applyAlignment="1">
      <alignment/>
    </xf>
    <xf numFmtId="4" fontId="6" fillId="0" borderId="0" xfId="0" applyNumberFormat="1"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7" fillId="0" borderId="0" xfId="0" applyFont="1" applyFill="1" applyAlignment="1">
      <alignment/>
    </xf>
    <xf numFmtId="0" fontId="8" fillId="0" borderId="0" xfId="0" applyFont="1" applyFill="1" applyAlignment="1">
      <alignment/>
    </xf>
    <xf numFmtId="0" fontId="3" fillId="0" borderId="0" xfId="0" applyFont="1" applyFill="1" applyAlignment="1">
      <alignment horizontal="centerContinuous"/>
    </xf>
    <xf numFmtId="0" fontId="4" fillId="0" borderId="0" xfId="0" applyFont="1" applyFill="1" applyAlignment="1">
      <alignment horizontal="centerContinuous"/>
    </xf>
    <xf numFmtId="4" fontId="6" fillId="0" borderId="17" xfId="0" applyNumberFormat="1" applyFont="1" applyFill="1" applyBorder="1" applyAlignment="1">
      <alignment/>
    </xf>
    <xf numFmtId="0" fontId="3" fillId="0" borderId="0" xfId="0" applyFont="1" applyFill="1" applyAlignment="1">
      <alignment/>
    </xf>
    <xf numFmtId="10" fontId="4" fillId="34" borderId="0" xfId="59" applyNumberFormat="1" applyFont="1" applyFill="1" applyAlignment="1">
      <alignment/>
    </xf>
    <xf numFmtId="0" fontId="55" fillId="34" borderId="0" xfId="0" applyFont="1" applyFill="1" applyAlignment="1">
      <alignment/>
    </xf>
    <xf numFmtId="0" fontId="0" fillId="34" borderId="0" xfId="0" applyFill="1" applyAlignment="1">
      <alignment/>
    </xf>
    <xf numFmtId="0" fontId="6" fillId="0" borderId="16" xfId="0" applyFont="1" applyFill="1" applyBorder="1" applyAlignment="1">
      <alignment/>
    </xf>
    <xf numFmtId="4" fontId="6" fillId="0" borderId="21" xfId="0" applyNumberFormat="1" applyFont="1" applyFill="1" applyBorder="1" applyAlignment="1">
      <alignment/>
    </xf>
    <xf numFmtId="0" fontId="3" fillId="0" borderId="0" xfId="0" applyFont="1" applyAlignment="1">
      <alignment/>
    </xf>
    <xf numFmtId="10" fontId="60" fillId="33" borderId="0" xfId="0" applyNumberFormat="1" applyFont="1" applyFill="1" applyAlignment="1">
      <alignment horizontal="center" vertical="center"/>
    </xf>
    <xf numFmtId="0" fontId="0" fillId="0" borderId="0" xfId="0" applyAlignment="1">
      <alignment wrapText="1"/>
    </xf>
    <xf numFmtId="164" fontId="32" fillId="33" borderId="26" xfId="0" applyNumberFormat="1" applyFont="1" applyFill="1" applyBorder="1" applyAlignment="1" applyProtection="1">
      <alignment/>
      <protection hidden="1"/>
    </xf>
    <xf numFmtId="164" fontId="32" fillId="34" borderId="26" xfId="0" applyNumberFormat="1" applyFont="1" applyFill="1" applyBorder="1" applyAlignment="1" applyProtection="1">
      <alignment/>
      <protection hidden="1"/>
    </xf>
    <xf numFmtId="164" fontId="53" fillId="34" borderId="0" xfId="0" applyNumberFormat="1" applyFont="1" applyFill="1" applyAlignment="1" applyProtection="1">
      <alignment/>
      <protection hidden="1"/>
    </xf>
    <xf numFmtId="164" fontId="53" fillId="33" borderId="0" xfId="0" applyNumberFormat="1" applyFont="1" applyFill="1" applyAlignment="1" applyProtection="1">
      <alignment/>
      <protection hidden="1"/>
    </xf>
    <xf numFmtId="164" fontId="52" fillId="33" borderId="0" xfId="0" applyNumberFormat="1" applyFont="1" applyFill="1" applyAlignment="1" applyProtection="1">
      <alignment/>
      <protection hidden="1"/>
    </xf>
    <xf numFmtId="0" fontId="0" fillId="33" borderId="0" xfId="0" applyFill="1" applyAlignment="1" applyProtection="1">
      <alignment/>
      <protection hidden="1"/>
    </xf>
    <xf numFmtId="0" fontId="0" fillId="0" borderId="0" xfId="0" applyNumberFormat="1" applyAlignment="1">
      <alignment vertical="center" wrapText="1"/>
    </xf>
    <xf numFmtId="0" fontId="52" fillId="33" borderId="0" xfId="0" applyFont="1" applyFill="1" applyBorder="1" applyAlignment="1">
      <alignment horizontal="right" vertical="center"/>
    </xf>
    <xf numFmtId="0" fontId="52" fillId="33" borderId="27" xfId="0" applyFont="1" applyFill="1" applyBorder="1" applyAlignment="1">
      <alignment horizontal="right" vertical="center"/>
    </xf>
    <xf numFmtId="0" fontId="52" fillId="2" borderId="28" xfId="0" applyFont="1" applyFill="1" applyBorder="1" applyAlignment="1" applyProtection="1">
      <alignment horizontal="right" vertical="center"/>
      <protection locked="0"/>
    </xf>
    <xf numFmtId="0" fontId="52" fillId="2" borderId="29" xfId="0" applyFont="1" applyFill="1" applyBorder="1" applyAlignment="1" applyProtection="1">
      <alignment horizontal="right" vertical="center"/>
      <protection locked="0"/>
    </xf>
    <xf numFmtId="0" fontId="52" fillId="2" borderId="30" xfId="0" applyFont="1" applyFill="1" applyBorder="1" applyAlignment="1" applyProtection="1">
      <alignment horizontal="right" vertical="center"/>
      <protection locked="0"/>
    </xf>
    <xf numFmtId="0" fontId="52" fillId="2" borderId="31" xfId="0" applyFont="1" applyFill="1" applyBorder="1" applyAlignment="1" applyProtection="1">
      <alignment horizontal="right" vertical="center"/>
      <protection locked="0"/>
    </xf>
    <xf numFmtId="0" fontId="61" fillId="33" borderId="0" xfId="0" applyFont="1" applyFill="1" applyAlignment="1">
      <alignment horizontal="left" vertical="center" wrapText="1"/>
    </xf>
    <xf numFmtId="0" fontId="62" fillId="20" borderId="0" xfId="0" applyFont="1" applyFill="1" applyAlignment="1">
      <alignment horizontal="center" vertical="center"/>
    </xf>
    <xf numFmtId="0" fontId="0" fillId="0" borderId="0" xfId="0" applyNumberFormat="1" applyAlignment="1">
      <alignment horizontal="left" vertical="center" wrapText="1"/>
    </xf>
    <xf numFmtId="0" fontId="0" fillId="0" borderId="0" xfId="0" applyAlignment="1">
      <alignment vertical="center" wrapText="1"/>
    </xf>
    <xf numFmtId="0" fontId="53" fillId="33" borderId="32"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3" fillId="33" borderId="32" xfId="0" applyFont="1" applyFill="1" applyBorder="1" applyAlignment="1">
      <alignment horizontal="center" vertical="center"/>
    </xf>
    <xf numFmtId="0" fontId="53" fillId="33" borderId="0" xfId="0" applyFont="1" applyFill="1" applyBorder="1" applyAlignment="1">
      <alignment horizontal="center" vertical="center"/>
    </xf>
    <xf numFmtId="0" fontId="63" fillId="33" borderId="0" xfId="0" applyFont="1" applyFill="1" applyAlignment="1">
      <alignment horizontal="center" vertical="center" wrapText="1"/>
    </xf>
    <xf numFmtId="0" fontId="63" fillId="33" borderId="0" xfId="0" applyFont="1" applyFill="1" applyAlignment="1">
      <alignment horizontal="center" vertical="center"/>
    </xf>
    <xf numFmtId="164" fontId="52" fillId="2" borderId="28" xfId="0" applyNumberFormat="1" applyFont="1" applyFill="1" applyBorder="1" applyAlignment="1" applyProtection="1">
      <alignment horizontal="right" vertical="center"/>
      <protection locked="0"/>
    </xf>
    <xf numFmtId="164" fontId="52" fillId="2" borderId="29" xfId="0" applyNumberFormat="1" applyFont="1" applyFill="1" applyBorder="1" applyAlignment="1" applyProtection="1">
      <alignment horizontal="right" vertical="center"/>
      <protection locked="0"/>
    </xf>
    <xf numFmtId="164" fontId="52" fillId="2" borderId="30" xfId="0" applyNumberFormat="1" applyFont="1" applyFill="1" applyBorder="1" applyAlignment="1" applyProtection="1">
      <alignment horizontal="right" vertical="center"/>
      <protection locked="0"/>
    </xf>
    <xf numFmtId="164" fontId="52" fillId="2" borderId="31" xfId="0" applyNumberFormat="1" applyFont="1" applyFill="1" applyBorder="1" applyAlignment="1" applyProtection="1">
      <alignment horizontal="right" vertical="center"/>
      <protection locked="0"/>
    </xf>
    <xf numFmtId="164" fontId="60" fillId="33" borderId="0" xfId="0" applyNumberFormat="1" applyFont="1" applyFill="1" applyAlignment="1">
      <alignment horizontal="center" vertical="center"/>
    </xf>
    <xf numFmtId="0" fontId="3" fillId="0" borderId="0" xfId="55" applyFont="1" applyFill="1" applyBorder="1" applyAlignment="1" quotePrefix="1">
      <alignment horizontal="center"/>
      <protection/>
    </xf>
    <xf numFmtId="0" fontId="3" fillId="0" borderId="0" xfId="55" applyFont="1" applyFill="1" applyBorder="1" applyAlignment="1">
      <alignment horizontal="center"/>
      <protection/>
    </xf>
    <xf numFmtId="3" fontId="3" fillId="0" borderId="0" xfId="55" applyNumberFormat="1" applyFont="1" applyFill="1" applyBorder="1" applyAlignment="1">
      <alignment horizontal="center" vertical="center" wrapText="1"/>
      <protection/>
    </xf>
    <xf numFmtId="0" fontId="3" fillId="0" borderId="0" xfId="0" applyFont="1" applyAlignment="1" quotePrefix="1">
      <alignment horizontal="center"/>
    </xf>
    <xf numFmtId="0" fontId="3" fillId="0" borderId="0" xfId="0" applyFont="1" applyAlignment="1">
      <alignment horizontal="center"/>
    </xf>
    <xf numFmtId="3" fontId="3" fillId="0" borderId="16" xfId="55" applyNumberFormat="1" applyFont="1" applyBorder="1" applyAlignment="1">
      <alignment horizontal="center" vertical="center" wrapText="1"/>
      <protection/>
    </xf>
    <xf numFmtId="3" fontId="3" fillId="0" borderId="15" xfId="55" applyNumberFormat="1" applyFont="1" applyBorder="1" applyAlignment="1">
      <alignment horizontal="center" vertical="center" wrapText="1"/>
      <protection/>
    </xf>
    <xf numFmtId="3" fontId="3" fillId="0" borderId="25" xfId="55" applyNumberFormat="1" applyFont="1" applyBorder="1" applyAlignment="1">
      <alignment horizontal="center" vertical="center" wrapText="1"/>
      <protection/>
    </xf>
    <xf numFmtId="3" fontId="3" fillId="0" borderId="33" xfId="55" applyNumberFormat="1" applyFont="1" applyBorder="1" applyAlignment="1">
      <alignment horizontal="center" vertical="center" wrapText="1"/>
      <protection/>
    </xf>
    <xf numFmtId="0" fontId="3" fillId="0" borderId="0" xfId="0" applyFont="1" applyFill="1" applyAlignment="1" quotePrefix="1">
      <alignment horizontal="center"/>
    </xf>
    <xf numFmtId="0" fontId="3" fillId="0" borderId="0" xfId="0" applyFont="1" applyFill="1" applyAlignment="1">
      <alignment horizontal="center"/>
    </xf>
    <xf numFmtId="3" fontId="3" fillId="0" borderId="16" xfId="55" applyNumberFormat="1" applyFont="1" applyFill="1" applyBorder="1" applyAlignment="1">
      <alignment horizontal="center" vertical="center" wrapText="1"/>
      <protection/>
    </xf>
    <xf numFmtId="3" fontId="3" fillId="0" borderId="15" xfId="55" applyNumberFormat="1" applyFont="1" applyFill="1" applyBorder="1" applyAlignment="1">
      <alignment horizontal="center" vertical="center" wrapText="1"/>
      <protection/>
    </xf>
    <xf numFmtId="3" fontId="3" fillId="0" borderId="25" xfId="55" applyNumberFormat="1" applyFont="1" applyFill="1" applyBorder="1" applyAlignment="1">
      <alignment horizontal="center" vertical="center" wrapText="1"/>
      <protection/>
    </xf>
    <xf numFmtId="3" fontId="3" fillId="0" borderId="33" xfId="55" applyNumberFormat="1" applyFont="1" applyFill="1" applyBorder="1" applyAlignment="1">
      <alignment horizontal="center" vertical="center" wrapText="1"/>
      <protection/>
    </xf>
    <xf numFmtId="0" fontId="3" fillId="0" borderId="0" xfId="0" applyFont="1" applyFill="1" applyBorder="1" applyAlignment="1" quotePrefix="1">
      <alignment horizontal="center"/>
    </xf>
    <xf numFmtId="0" fontId="3" fillId="0" borderId="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Percent 2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104775</xdr:colOff>
      <xdr:row>7</xdr:row>
      <xdr:rowOff>57150</xdr:rowOff>
    </xdr:from>
    <xdr:to>
      <xdr:col>19</xdr:col>
      <xdr:colOff>1038225</xdr:colOff>
      <xdr:row>13</xdr:row>
      <xdr:rowOff>142875</xdr:rowOff>
    </xdr:to>
    <xdr:pic>
      <xdr:nvPicPr>
        <xdr:cNvPr id="1" name="Picture 3" descr="pwc.gif"/>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6697325" y="1190625"/>
          <a:ext cx="1905000" cy="1333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Consultants\PMN\Simulador%20-%20Rendimento%20l&#237;quido%20-%20F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álculo do rendimento líquido"/>
      <sheetName val="Tabela Retenção na fonte 2012"/>
      <sheetName val="Tabela Retenção na fonte 2013"/>
    </sheetNames>
    <sheetDataSet>
      <sheetData sheetId="1">
        <row r="2">
          <cell r="Q2" t="str">
            <v>s0</v>
          </cell>
        </row>
        <row r="13">
          <cell r="M13" t="str">
            <v>s0</v>
          </cell>
          <cell r="N13">
            <v>0.1</v>
          </cell>
        </row>
        <row r="14">
          <cell r="M14" t="str">
            <v>s1</v>
          </cell>
          <cell r="N14">
            <v>0.09</v>
          </cell>
        </row>
        <row r="15">
          <cell r="M15" t="str">
            <v>s2</v>
          </cell>
          <cell r="N15">
            <v>0.08</v>
          </cell>
        </row>
        <row r="16">
          <cell r="M16" t="str">
            <v>s3</v>
          </cell>
          <cell r="N16">
            <v>0.065</v>
          </cell>
        </row>
        <row r="17">
          <cell r="M17" t="str">
            <v>s4</v>
          </cell>
          <cell r="N17">
            <v>0.045000000000000005</v>
          </cell>
        </row>
        <row r="18">
          <cell r="M18" t="str">
            <v>s5</v>
          </cell>
          <cell r="N18">
            <v>0.035</v>
          </cell>
        </row>
        <row r="19">
          <cell r="M19" t="str">
            <v>c10</v>
          </cell>
          <cell r="N19">
            <v>0.075</v>
          </cell>
        </row>
        <row r="20">
          <cell r="M20" t="str">
            <v>c11</v>
          </cell>
          <cell r="N20">
            <v>0.065</v>
          </cell>
        </row>
        <row r="21">
          <cell r="M21" t="str">
            <v>c12</v>
          </cell>
          <cell r="N21">
            <v>0.055</v>
          </cell>
        </row>
        <row r="22">
          <cell r="M22" t="str">
            <v>c13</v>
          </cell>
          <cell r="N22">
            <v>0.04</v>
          </cell>
        </row>
        <row r="23">
          <cell r="M23" t="str">
            <v>c14</v>
          </cell>
          <cell r="N23">
            <v>0.02</v>
          </cell>
        </row>
        <row r="24">
          <cell r="M24" t="str">
            <v>c15</v>
          </cell>
          <cell r="N24">
            <v>0.009999999999999998</v>
          </cell>
        </row>
        <row r="25">
          <cell r="M25" t="str">
            <v>c20</v>
          </cell>
          <cell r="N25">
            <v>0.1</v>
          </cell>
        </row>
        <row r="26">
          <cell r="M26" t="str">
            <v>c21</v>
          </cell>
          <cell r="N26">
            <v>0.09</v>
          </cell>
        </row>
        <row r="27">
          <cell r="M27" t="str">
            <v>c22</v>
          </cell>
          <cell r="N27">
            <v>0.09</v>
          </cell>
        </row>
        <row r="28">
          <cell r="M28" t="str">
            <v>c23</v>
          </cell>
          <cell r="N28">
            <v>0.075</v>
          </cell>
        </row>
        <row r="29">
          <cell r="M29" t="str">
            <v>c24</v>
          </cell>
          <cell r="N29">
            <v>0.065</v>
          </cell>
        </row>
        <row r="30">
          <cell r="M30" t="str">
            <v>c25</v>
          </cell>
          <cell r="N30">
            <v>0.065</v>
          </cell>
        </row>
      </sheetData>
    </sheetDataSet>
  </externalBook>
</externalLink>
</file>

<file path=xl/theme/theme1.xml><?xml version="1.0" encoding="utf-8"?>
<a:theme xmlns:a="http://schemas.openxmlformats.org/drawingml/2006/main" name="Office Theme">
  <a:themeElements>
    <a:clrScheme name="PwC Orange">
      <a:dk1>
        <a:srgbClr val="000000"/>
      </a:dk1>
      <a:lt1>
        <a:sysClr val="window" lastClr="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68"/>
  <sheetViews>
    <sheetView showGridLines="0" tabSelected="1" zoomScale="80" zoomScaleNormal="80" zoomScalePageLayoutView="0" workbookViewId="0" topLeftCell="F1">
      <selection activeCell="G15" sqref="G15:H16"/>
    </sheetView>
  </sheetViews>
  <sheetFormatPr defaultColWidth="9.140625" defaultRowHeight="12.75"/>
  <cols>
    <col min="1" max="1" width="10.28125" style="0" hidden="1" customWidth="1"/>
    <col min="2" max="5" width="0" style="0" hidden="1" customWidth="1"/>
    <col min="7" max="7" width="68.8515625" style="0" bestFit="1" customWidth="1"/>
    <col min="8" max="11" width="14.57421875" style="0" bestFit="1" customWidth="1"/>
    <col min="12" max="12" width="15.421875" style="0" customWidth="1"/>
    <col min="13" max="13" width="16.57421875" style="0" customWidth="1"/>
    <col min="14" max="14" width="15.28125" style="0" bestFit="1" customWidth="1"/>
    <col min="15" max="15" width="14.57421875" style="0" bestFit="1" customWidth="1"/>
    <col min="16" max="16" width="16.7109375" style="0" customWidth="1"/>
    <col min="17" max="17" width="17.140625" style="0" bestFit="1" customWidth="1"/>
    <col min="18" max="18" width="16.8515625" style="0" customWidth="1"/>
    <col min="19" max="19" width="14.57421875" style="0" bestFit="1" customWidth="1"/>
    <col min="20" max="20" width="16.00390625" style="0" bestFit="1" customWidth="1"/>
    <col min="25" max="25" width="9.8515625" style="0" bestFit="1" customWidth="1"/>
    <col min="26" max="26" width="10.140625" style="0" bestFit="1" customWidth="1"/>
    <col min="27" max="27" width="15.421875" style="0" bestFit="1" customWidth="1"/>
    <col min="31" max="31" width="11.00390625" style="0" bestFit="1" customWidth="1"/>
  </cols>
  <sheetData>
    <row r="1" spans="1:6" ht="12.75">
      <c r="A1" s="1"/>
      <c r="B1" s="1"/>
      <c r="C1" s="1"/>
      <c r="D1" s="1"/>
      <c r="E1" s="1"/>
      <c r="F1" s="1"/>
    </row>
    <row r="2" spans="1:23" ht="12.75">
      <c r="A2" s="1"/>
      <c r="B2" s="1"/>
      <c r="C2" s="1"/>
      <c r="D2" s="1"/>
      <c r="E2" s="1"/>
      <c r="F2" s="1"/>
      <c r="G2" s="148" t="s">
        <v>85</v>
      </c>
      <c r="H2" s="149"/>
      <c r="I2" s="149"/>
      <c r="J2" s="149"/>
      <c r="K2" s="149"/>
      <c r="L2" s="149"/>
      <c r="M2" s="149"/>
      <c r="N2" s="149"/>
      <c r="O2" s="149"/>
      <c r="P2" s="149"/>
      <c r="Q2" s="149"/>
      <c r="R2" s="149"/>
      <c r="S2" s="149"/>
      <c r="T2" s="149"/>
      <c r="U2" s="149"/>
      <c r="V2" s="149"/>
      <c r="W2" s="149"/>
    </row>
    <row r="3" spans="1:23" ht="12.75">
      <c r="A3" s="1"/>
      <c r="B3" s="1"/>
      <c r="C3" s="1"/>
      <c r="D3" s="1"/>
      <c r="E3" s="1"/>
      <c r="F3" s="1"/>
      <c r="G3" s="149"/>
      <c r="H3" s="149"/>
      <c r="I3" s="149"/>
      <c r="J3" s="149"/>
      <c r="K3" s="149"/>
      <c r="L3" s="149"/>
      <c r="M3" s="149"/>
      <c r="N3" s="149"/>
      <c r="O3" s="149"/>
      <c r="P3" s="149"/>
      <c r="Q3" s="149"/>
      <c r="R3" s="149"/>
      <c r="S3" s="149"/>
      <c r="T3" s="149"/>
      <c r="U3" s="149"/>
      <c r="V3" s="149"/>
      <c r="W3" s="149"/>
    </row>
    <row r="4" spans="1:23" ht="12.75">
      <c r="A4" s="1"/>
      <c r="B4" s="1"/>
      <c r="C4" s="1"/>
      <c r="D4" s="1"/>
      <c r="E4" s="1"/>
      <c r="F4" s="1"/>
      <c r="G4" s="149"/>
      <c r="H4" s="149"/>
      <c r="I4" s="149"/>
      <c r="J4" s="149"/>
      <c r="K4" s="149"/>
      <c r="L4" s="149"/>
      <c r="M4" s="149"/>
      <c r="N4" s="149"/>
      <c r="O4" s="149"/>
      <c r="P4" s="149"/>
      <c r="Q4" s="149"/>
      <c r="R4" s="149"/>
      <c r="S4" s="149"/>
      <c r="T4" s="149"/>
      <c r="U4" s="149"/>
      <c r="V4" s="149"/>
      <c r="W4" s="149"/>
    </row>
    <row r="5" spans="1:23" ht="12.75">
      <c r="A5" s="1"/>
      <c r="B5" s="1"/>
      <c r="C5" s="1"/>
      <c r="D5" s="1"/>
      <c r="E5" s="1"/>
      <c r="F5" s="1"/>
      <c r="G5" s="149"/>
      <c r="H5" s="149"/>
      <c r="I5" s="149"/>
      <c r="J5" s="149"/>
      <c r="K5" s="149"/>
      <c r="L5" s="149"/>
      <c r="M5" s="149"/>
      <c r="N5" s="149"/>
      <c r="O5" s="149"/>
      <c r="P5" s="149"/>
      <c r="Q5" s="149"/>
      <c r="R5" s="149"/>
      <c r="S5" s="149"/>
      <c r="T5" s="149"/>
      <c r="U5" s="149"/>
      <c r="V5" s="149"/>
      <c r="W5" s="149"/>
    </row>
    <row r="6" spans="1:23" ht="12.75">
      <c r="A6" s="1"/>
      <c r="B6" s="1"/>
      <c r="C6" s="1"/>
      <c r="D6" s="1"/>
      <c r="E6" s="1"/>
      <c r="F6" s="1"/>
      <c r="G6" s="149"/>
      <c r="H6" s="149"/>
      <c r="I6" s="149"/>
      <c r="J6" s="149"/>
      <c r="K6" s="149"/>
      <c r="L6" s="149"/>
      <c r="M6" s="149"/>
      <c r="N6" s="149"/>
      <c r="O6" s="149"/>
      <c r="P6" s="149"/>
      <c r="Q6" s="149"/>
      <c r="R6" s="149"/>
      <c r="S6" s="149"/>
      <c r="T6" s="149"/>
      <c r="U6" s="149"/>
      <c r="V6" s="149"/>
      <c r="W6" s="149"/>
    </row>
    <row r="7" spans="1:23" ht="12.75">
      <c r="A7" s="1"/>
      <c r="B7" s="1"/>
      <c r="C7" s="1"/>
      <c r="D7" s="1"/>
      <c r="E7" s="1"/>
      <c r="F7" s="1"/>
      <c r="G7" s="149"/>
      <c r="H7" s="149"/>
      <c r="I7" s="149"/>
      <c r="J7" s="149"/>
      <c r="K7" s="149"/>
      <c r="L7" s="149"/>
      <c r="M7" s="149"/>
      <c r="N7" s="149"/>
      <c r="O7" s="149"/>
      <c r="P7" s="149"/>
      <c r="Q7" s="149"/>
      <c r="R7" s="149"/>
      <c r="S7" s="149"/>
      <c r="T7" s="149"/>
      <c r="U7" s="149"/>
      <c r="V7" s="149"/>
      <c r="W7" s="149"/>
    </row>
    <row r="8" spans="1:23" ht="12.75">
      <c r="A8" s="1"/>
      <c r="B8" s="1"/>
      <c r="C8" s="1"/>
      <c r="D8" s="1"/>
      <c r="E8" s="1"/>
      <c r="F8" s="1"/>
      <c r="G8" s="1"/>
      <c r="H8" s="1"/>
      <c r="I8" s="1"/>
      <c r="J8" s="1"/>
      <c r="K8" s="1"/>
      <c r="L8" s="1"/>
      <c r="M8" s="1"/>
      <c r="N8" s="1"/>
      <c r="O8" s="1"/>
      <c r="P8" s="1"/>
      <c r="Q8" s="1"/>
      <c r="R8" s="1"/>
      <c r="S8" s="1"/>
      <c r="T8" s="1"/>
      <c r="U8" s="1"/>
      <c r="V8" s="1"/>
      <c r="W8" s="1"/>
    </row>
    <row r="9" spans="1:23" ht="19.5" customHeight="1">
      <c r="A9" s="1"/>
      <c r="B9" s="1"/>
      <c r="C9" s="1"/>
      <c r="D9" s="1"/>
      <c r="E9" s="1"/>
      <c r="F9" s="1"/>
      <c r="G9" s="81"/>
      <c r="H9" s="82"/>
      <c r="I9" s="82"/>
      <c r="J9" s="82"/>
      <c r="K9" s="82"/>
      <c r="L9" s="140" t="s">
        <v>84</v>
      </c>
      <c r="M9" s="140"/>
      <c r="N9" s="140"/>
      <c r="O9" s="140"/>
      <c r="P9" s="140"/>
      <c r="Q9" s="140"/>
      <c r="R9" s="125">
        <f>'Tabela R.F. 2013 - F.P.'!Q15-'Tabela R.F. 2012 - F.P.'!Q15</f>
        <v>0</v>
      </c>
      <c r="S9" s="82"/>
      <c r="T9" s="82"/>
      <c r="U9" s="82"/>
      <c r="V9" s="82"/>
      <c r="W9" s="82"/>
    </row>
    <row r="10" spans="1:23" ht="16.5" customHeight="1">
      <c r="A10" s="1"/>
      <c r="B10" s="1"/>
      <c r="C10" s="1"/>
      <c r="D10" s="1"/>
      <c r="E10" s="1"/>
      <c r="F10" s="1"/>
      <c r="G10" s="81"/>
      <c r="H10" s="82"/>
      <c r="I10" s="82"/>
      <c r="J10" s="82"/>
      <c r="K10" s="82"/>
      <c r="L10" s="140"/>
      <c r="M10" s="140"/>
      <c r="N10" s="140"/>
      <c r="O10" s="140"/>
      <c r="P10" s="140"/>
      <c r="Q10" s="140"/>
      <c r="R10" s="125"/>
      <c r="S10" s="82"/>
      <c r="T10" s="82"/>
      <c r="U10" s="82"/>
      <c r="V10" s="82"/>
      <c r="W10" s="82"/>
    </row>
    <row r="11" spans="1:23" ht="12.75" customHeight="1" thickBot="1">
      <c r="A11" s="1"/>
      <c r="B11" s="1"/>
      <c r="C11" s="1"/>
      <c r="D11" s="1"/>
      <c r="E11" s="1"/>
      <c r="F11" s="1"/>
      <c r="G11" s="83"/>
      <c r="H11" s="82"/>
      <c r="I11" s="82"/>
      <c r="J11" s="82"/>
      <c r="K11" s="82"/>
      <c r="L11" s="1"/>
      <c r="M11" s="1"/>
      <c r="N11" s="1"/>
      <c r="O11" s="1"/>
      <c r="P11" s="1"/>
      <c r="Q11" s="1"/>
      <c r="R11" s="1"/>
      <c r="S11" s="82"/>
      <c r="T11" s="82"/>
      <c r="U11" s="82"/>
      <c r="V11" s="82"/>
      <c r="W11" s="82"/>
    </row>
    <row r="12" spans="1:23" ht="16.5" customHeight="1">
      <c r="A12" s="1"/>
      <c r="B12" s="1"/>
      <c r="C12" s="1"/>
      <c r="D12" s="1"/>
      <c r="E12" s="1"/>
      <c r="F12" s="1"/>
      <c r="G12" s="134" t="s">
        <v>57</v>
      </c>
      <c r="H12" s="135"/>
      <c r="I12" s="150"/>
      <c r="J12" s="151"/>
      <c r="K12" s="82"/>
      <c r="L12" s="140" t="s">
        <v>86</v>
      </c>
      <c r="M12" s="140"/>
      <c r="N12" s="140"/>
      <c r="O12" s="140"/>
      <c r="P12" s="140"/>
      <c r="Q12" s="140"/>
      <c r="R12" s="154">
        <f>H43-H56</f>
        <v>0</v>
      </c>
      <c r="T12" s="82"/>
      <c r="U12" s="82"/>
      <c r="V12" s="82"/>
      <c r="W12" s="82"/>
    </row>
    <row r="13" spans="1:23" ht="20.25" customHeight="1" thickBot="1">
      <c r="A13" s="1"/>
      <c r="B13" s="1"/>
      <c r="C13" s="1"/>
      <c r="D13" s="1"/>
      <c r="E13" s="1"/>
      <c r="F13" s="1"/>
      <c r="G13" s="134"/>
      <c r="H13" s="135"/>
      <c r="I13" s="152"/>
      <c r="J13" s="153"/>
      <c r="K13" s="82"/>
      <c r="L13" s="140"/>
      <c r="M13" s="140"/>
      <c r="N13" s="140"/>
      <c r="O13" s="140"/>
      <c r="P13" s="140"/>
      <c r="Q13" s="140"/>
      <c r="R13" s="154"/>
      <c r="T13" s="82"/>
      <c r="U13" s="82"/>
      <c r="V13" s="82"/>
      <c r="W13" s="82"/>
    </row>
    <row r="14" spans="1:23" ht="15.75" customHeight="1" thickBot="1">
      <c r="A14" s="1"/>
      <c r="B14" s="1"/>
      <c r="C14" s="1"/>
      <c r="D14" s="1"/>
      <c r="E14" s="1"/>
      <c r="F14" s="1"/>
      <c r="G14" s="92"/>
      <c r="H14" s="84"/>
      <c r="I14" s="87"/>
      <c r="J14" s="87"/>
      <c r="K14" s="88"/>
      <c r="L14" s="140"/>
      <c r="M14" s="140"/>
      <c r="N14" s="140"/>
      <c r="O14" s="140"/>
      <c r="P14" s="140"/>
      <c r="Q14" s="140"/>
      <c r="R14" s="86"/>
      <c r="S14" s="82"/>
      <c r="T14" s="82"/>
      <c r="U14" s="82"/>
      <c r="V14" s="82"/>
      <c r="W14" s="82"/>
    </row>
    <row r="15" spans="1:23" ht="18" customHeight="1">
      <c r="A15" s="1"/>
      <c r="B15" s="1"/>
      <c r="C15" s="1"/>
      <c r="D15" s="1"/>
      <c r="E15" s="1"/>
      <c r="F15" s="1"/>
      <c r="G15" s="134" t="s">
        <v>17</v>
      </c>
      <c r="H15" s="135"/>
      <c r="I15" s="136" t="s">
        <v>20</v>
      </c>
      <c r="J15" s="137"/>
      <c r="K15" s="82"/>
      <c r="L15" s="3"/>
      <c r="O15" s="3"/>
      <c r="P15" s="91"/>
      <c r="R15" s="3"/>
      <c r="S15" s="82"/>
      <c r="T15" s="82"/>
      <c r="U15" s="82"/>
      <c r="V15" s="82"/>
      <c r="W15" s="82"/>
    </row>
    <row r="16" spans="1:23" ht="16.5" customHeight="1" thickBot="1">
      <c r="A16" s="1"/>
      <c r="B16" s="1"/>
      <c r="C16" s="1"/>
      <c r="D16" s="1"/>
      <c r="E16" s="1"/>
      <c r="F16" s="1"/>
      <c r="G16" s="134"/>
      <c r="H16" s="135"/>
      <c r="I16" s="138"/>
      <c r="J16" s="139"/>
      <c r="K16" s="82"/>
      <c r="R16" s="1"/>
      <c r="S16" s="82"/>
      <c r="T16" s="82"/>
      <c r="U16" s="82"/>
      <c r="V16" s="82"/>
      <c r="W16" s="82"/>
    </row>
    <row r="17" spans="1:23" ht="12.75" customHeight="1" thickBot="1">
      <c r="A17" s="1"/>
      <c r="B17" s="1"/>
      <c r="C17" s="1"/>
      <c r="D17" s="1"/>
      <c r="E17" s="1"/>
      <c r="F17" s="1"/>
      <c r="G17" s="92"/>
      <c r="H17" s="84"/>
      <c r="I17" s="92"/>
      <c r="J17" s="92"/>
      <c r="K17" s="88"/>
      <c r="L17" s="3"/>
      <c r="M17" s="3"/>
      <c r="N17" s="85"/>
      <c r="O17" s="1"/>
      <c r="P17" s="1"/>
      <c r="Q17" s="1"/>
      <c r="R17" s="1"/>
      <c r="S17" s="82"/>
      <c r="T17" s="82"/>
      <c r="U17" s="82"/>
      <c r="V17" s="82"/>
      <c r="W17" s="82"/>
    </row>
    <row r="18" spans="1:23" ht="12.75">
      <c r="A18" s="1"/>
      <c r="B18" s="1"/>
      <c r="C18" s="1"/>
      <c r="D18" s="1"/>
      <c r="E18" s="1"/>
      <c r="F18" s="1"/>
      <c r="G18" s="134" t="s">
        <v>18</v>
      </c>
      <c r="H18" s="135"/>
      <c r="I18" s="136"/>
      <c r="J18" s="137"/>
      <c r="K18" s="1"/>
      <c r="L18" s="1"/>
      <c r="M18" s="1"/>
      <c r="N18" s="1"/>
      <c r="O18" s="1"/>
      <c r="P18" s="1"/>
      <c r="Q18" s="1"/>
      <c r="R18" s="1"/>
      <c r="S18" s="1"/>
      <c r="T18" s="1"/>
      <c r="U18" s="1"/>
      <c r="V18" s="1"/>
      <c r="W18" s="1"/>
    </row>
    <row r="19" spans="1:23" ht="13.5" thickBot="1">
      <c r="A19" s="1"/>
      <c r="B19" s="1"/>
      <c r="C19" s="1"/>
      <c r="D19" s="1"/>
      <c r="E19" s="1"/>
      <c r="F19" s="1"/>
      <c r="G19" s="134"/>
      <c r="H19" s="135"/>
      <c r="I19" s="138"/>
      <c r="J19" s="139"/>
      <c r="K19" s="1"/>
      <c r="L19" s="90"/>
      <c r="M19" s="90"/>
      <c r="N19" s="90"/>
      <c r="O19" s="89"/>
      <c r="P19" s="1"/>
      <c r="Q19" s="1"/>
      <c r="R19" s="1"/>
      <c r="S19" s="1"/>
      <c r="T19" s="1"/>
      <c r="U19" s="1"/>
      <c r="V19" s="1"/>
      <c r="W19" s="1"/>
    </row>
    <row r="20" spans="1:23" ht="12.75">
      <c r="A20" s="1"/>
      <c r="B20" s="1"/>
      <c r="C20" s="1"/>
      <c r="D20" s="1"/>
      <c r="E20" s="1"/>
      <c r="F20" s="1"/>
      <c r="G20" s="1"/>
      <c r="H20" s="1"/>
      <c r="I20" s="1"/>
      <c r="J20" s="1"/>
      <c r="K20" s="1"/>
      <c r="L20" s="1"/>
      <c r="M20" s="1"/>
      <c r="N20" s="1"/>
      <c r="O20" s="1"/>
      <c r="P20" s="1"/>
      <c r="Q20" s="1"/>
      <c r="R20" s="1"/>
      <c r="S20" s="1"/>
      <c r="T20" s="1"/>
      <c r="U20" s="1"/>
      <c r="V20" s="1"/>
      <c r="W20" s="1"/>
    </row>
    <row r="21" spans="1:33" ht="31.5" customHeight="1">
      <c r="A21" s="1"/>
      <c r="B21" s="1"/>
      <c r="C21" s="1"/>
      <c r="D21" s="1"/>
      <c r="E21" s="1"/>
      <c r="F21" s="1"/>
      <c r="G21" s="141" t="s">
        <v>19</v>
      </c>
      <c r="H21" s="141"/>
      <c r="I21" s="141"/>
      <c r="J21" s="141"/>
      <c r="K21" s="141"/>
      <c r="L21" s="141"/>
      <c r="M21" s="141"/>
      <c r="N21" s="141"/>
      <c r="O21" s="141"/>
      <c r="P21" s="141"/>
      <c r="Q21" s="141"/>
      <c r="R21" s="141"/>
      <c r="S21" s="141"/>
      <c r="T21" s="141"/>
      <c r="U21" s="1"/>
      <c r="V21" s="1"/>
      <c r="W21" s="1"/>
      <c r="AF21" s="80"/>
      <c r="AG21" s="80"/>
    </row>
    <row r="22" spans="1:33" ht="12.75">
      <c r="A22" s="1"/>
      <c r="B22" s="1"/>
      <c r="C22" s="1"/>
      <c r="D22" s="1"/>
      <c r="E22" s="1"/>
      <c r="F22" s="1"/>
      <c r="G22" s="1"/>
      <c r="H22" s="1"/>
      <c r="I22" s="1"/>
      <c r="J22" s="1"/>
      <c r="K22" s="1"/>
      <c r="L22" s="1"/>
      <c r="M22" s="1"/>
      <c r="N22" s="1"/>
      <c r="O22" s="1"/>
      <c r="P22" s="1"/>
      <c r="Q22" s="1"/>
      <c r="R22" s="1"/>
      <c r="S22" s="1"/>
      <c r="T22" s="1"/>
      <c r="U22" s="1"/>
      <c r="V22" s="1"/>
      <c r="W22" s="1"/>
      <c r="AF22" s="80"/>
      <c r="AG22" s="80"/>
    </row>
    <row r="23" spans="5:33" ht="13.5" thickBot="1">
      <c r="E23" s="60"/>
      <c r="F23" s="1"/>
      <c r="G23" s="3"/>
      <c r="H23" s="6" t="s">
        <v>3</v>
      </c>
      <c r="I23" s="2" t="s">
        <v>4</v>
      </c>
      <c r="J23" s="2" t="s">
        <v>5</v>
      </c>
      <c r="K23" s="2" t="s">
        <v>6</v>
      </c>
      <c r="L23" s="2" t="s">
        <v>7</v>
      </c>
      <c r="M23" s="2" t="s">
        <v>8</v>
      </c>
      <c r="N23" s="2" t="s">
        <v>9</v>
      </c>
      <c r="O23" s="2" t="s">
        <v>10</v>
      </c>
      <c r="P23" s="2" t="s">
        <v>11</v>
      </c>
      <c r="Q23" s="2" t="s">
        <v>12</v>
      </c>
      <c r="R23" s="2" t="s">
        <v>13</v>
      </c>
      <c r="S23" s="2" t="s">
        <v>14</v>
      </c>
      <c r="T23" s="2" t="s">
        <v>58</v>
      </c>
      <c r="U23" s="1"/>
      <c r="V23" s="1"/>
      <c r="W23" s="1"/>
      <c r="AF23" s="80"/>
      <c r="AG23" s="80"/>
    </row>
    <row r="24" spans="5:33" ht="13.5" thickBot="1">
      <c r="E24" s="60"/>
      <c r="F24" s="4" t="s">
        <v>15</v>
      </c>
      <c r="G24" s="76" t="s">
        <v>57</v>
      </c>
      <c r="H24" s="127">
        <f aca="true" t="shared" si="0" ref="H24:S24">$I$12</f>
        <v>0</v>
      </c>
      <c r="I24" s="127">
        <f t="shared" si="0"/>
        <v>0</v>
      </c>
      <c r="J24" s="127">
        <f t="shared" si="0"/>
        <v>0</v>
      </c>
      <c r="K24" s="127">
        <f t="shared" si="0"/>
        <v>0</v>
      </c>
      <c r="L24" s="127">
        <f t="shared" si="0"/>
        <v>0</v>
      </c>
      <c r="M24" s="127">
        <f t="shared" si="0"/>
        <v>0</v>
      </c>
      <c r="N24" s="127">
        <f t="shared" si="0"/>
        <v>0</v>
      </c>
      <c r="O24" s="127">
        <f t="shared" si="0"/>
        <v>0</v>
      </c>
      <c r="P24" s="127">
        <f t="shared" si="0"/>
        <v>0</v>
      </c>
      <c r="Q24" s="127">
        <f t="shared" si="0"/>
        <v>0</v>
      </c>
      <c r="R24" s="127">
        <f t="shared" si="0"/>
        <v>0</v>
      </c>
      <c r="S24" s="127">
        <f t="shared" si="0"/>
        <v>0</v>
      </c>
      <c r="T24" s="127">
        <f>SUM(H24:S24)</f>
        <v>0</v>
      </c>
      <c r="U24" s="1"/>
      <c r="V24" s="1"/>
      <c r="W24" s="1"/>
      <c r="Y24" s="80"/>
      <c r="Z24" s="80"/>
      <c r="AA24" s="80"/>
      <c r="AB24" s="80"/>
      <c r="AC24" s="80"/>
      <c r="AD24" s="80"/>
      <c r="AE24" s="80"/>
      <c r="AF24" s="80"/>
      <c r="AG24" s="80"/>
    </row>
    <row r="25" spans="5:33" ht="13.5" thickBot="1">
      <c r="E25" s="60"/>
      <c r="F25" s="4" t="s">
        <v>15</v>
      </c>
      <c r="G25" s="77" t="s">
        <v>59</v>
      </c>
      <c r="H25" s="127"/>
      <c r="I25" s="127"/>
      <c r="J25" s="127"/>
      <c r="K25" s="127"/>
      <c r="L25" s="127"/>
      <c r="M25" s="127"/>
      <c r="N25" s="127">
        <f>IF(N24&lt;=600,N24,IF(AND(N24&gt;600,N24&lt;1100),1320-(1.2*N24),0))</f>
        <v>0</v>
      </c>
      <c r="O25" s="127"/>
      <c r="P25" s="127"/>
      <c r="Q25" s="127"/>
      <c r="R25" s="127"/>
      <c r="S25" s="127"/>
      <c r="T25" s="127">
        <f>SUM(H25:S25)</f>
        <v>0</v>
      </c>
      <c r="U25" s="1"/>
      <c r="V25" s="1"/>
      <c r="W25" s="1"/>
      <c r="Y25" s="80"/>
      <c r="Z25" s="80"/>
      <c r="AA25" s="80"/>
      <c r="AB25" s="80"/>
      <c r="AC25" s="80"/>
      <c r="AD25" s="80"/>
      <c r="AE25" s="80"/>
      <c r="AF25" s="80"/>
      <c r="AG25" s="80"/>
    </row>
    <row r="26" spans="5:33" ht="13.5" thickBot="1">
      <c r="E26" s="60"/>
      <c r="F26" s="4" t="s">
        <v>15</v>
      </c>
      <c r="G26" s="77" t="s">
        <v>72</v>
      </c>
      <c r="H26" s="127">
        <f>($I$12/12)</f>
        <v>0</v>
      </c>
      <c r="I26" s="127">
        <f aca="true" t="shared" si="1" ref="I26:S26">($I$12/12)</f>
        <v>0</v>
      </c>
      <c r="J26" s="127">
        <f t="shared" si="1"/>
        <v>0</v>
      </c>
      <c r="K26" s="127">
        <f t="shared" si="1"/>
        <v>0</v>
      </c>
      <c r="L26" s="127">
        <f t="shared" si="1"/>
        <v>0</v>
      </c>
      <c r="M26" s="127">
        <f t="shared" si="1"/>
        <v>0</v>
      </c>
      <c r="N26" s="127">
        <f t="shared" si="1"/>
        <v>0</v>
      </c>
      <c r="O26" s="127">
        <f t="shared" si="1"/>
        <v>0</v>
      </c>
      <c r="P26" s="127">
        <f t="shared" si="1"/>
        <v>0</v>
      </c>
      <c r="Q26" s="127">
        <f t="shared" si="1"/>
        <v>0</v>
      </c>
      <c r="R26" s="127">
        <f t="shared" si="1"/>
        <v>0</v>
      </c>
      <c r="S26" s="127">
        <f t="shared" si="1"/>
        <v>0</v>
      </c>
      <c r="T26" s="127">
        <f aca="true" t="shared" si="2" ref="T26:T41">SUM(H26:S26)</f>
        <v>0</v>
      </c>
      <c r="U26" s="1"/>
      <c r="V26" s="1"/>
      <c r="W26" s="1"/>
      <c r="Y26" s="80"/>
      <c r="Z26" s="80"/>
      <c r="AA26" s="80"/>
      <c r="AB26" s="80"/>
      <c r="AC26" s="80"/>
      <c r="AD26" s="80"/>
      <c r="AE26" s="80"/>
      <c r="AF26" s="80"/>
      <c r="AG26" s="80"/>
    </row>
    <row r="27" spans="1:33" ht="13.5" thickBot="1">
      <c r="A27" s="144"/>
      <c r="B27" s="144"/>
      <c r="C27" s="146"/>
      <c r="D27" s="146"/>
      <c r="E27" s="93"/>
      <c r="F27" s="4" t="s">
        <v>16</v>
      </c>
      <c r="G27" s="77" t="s">
        <v>0</v>
      </c>
      <c r="H27" s="127">
        <f>-ROUNDDOWN((VLOOKUP('Tabela R.F. 2013 - F.P.'!$Q$2,'Tabela R.F. 2013 - F.P.'!$M$13:$N$30,2,FALSE)*H24),0)</f>
        <v>0</v>
      </c>
      <c r="I27" s="127">
        <f>-ROUNDDOWN((VLOOKUP('Tabela R.F. 2013 - F.P.'!$Q$2,'Tabela R.F. 2013 - F.P.'!$M$13:$N$30,2,FALSE)*I24),0)</f>
        <v>0</v>
      </c>
      <c r="J27" s="127">
        <f>-ROUNDDOWN((VLOOKUP('Tabela R.F. 2013 - F.P.'!$Q$2,'Tabela R.F. 2013 - F.P.'!$M$13:$N$30,2,FALSE)*J24),0)</f>
        <v>0</v>
      </c>
      <c r="K27" s="127">
        <f>-ROUNDDOWN((VLOOKUP('Tabela R.F. 2013 - F.P.'!$Q$2,'Tabela R.F. 2013 - F.P.'!$M$13:$N$30,2,FALSE)*K24),0)</f>
        <v>0</v>
      </c>
      <c r="L27" s="127">
        <f>-ROUNDDOWN((VLOOKUP('Tabela R.F. 2013 - F.P.'!$Q$2,'Tabela R.F. 2013 - F.P.'!$M$13:$N$30,2,FALSE)*L24),0)</f>
        <v>0</v>
      </c>
      <c r="M27" s="127">
        <f>-ROUNDDOWN((VLOOKUP('Tabela R.F. 2013 - F.P.'!$Q$2,'Tabela R.F. 2013 - F.P.'!$M$13:$N$30,2,FALSE)*M24),0)</f>
        <v>0</v>
      </c>
      <c r="N27" s="127">
        <f>-ROUNDDOWN((VLOOKUP('Tabela R.F. 2013 - F.P.'!$Q$2,'Tabela R.F. 2013 - F.P.'!$M$13:$N$30,2,FALSE)*N24),0)</f>
        <v>0</v>
      </c>
      <c r="O27" s="127">
        <f>-ROUNDDOWN((VLOOKUP('Tabela R.F. 2013 - F.P.'!$Q$2,'Tabela R.F. 2013 - F.P.'!$M$13:$N$30,2,FALSE)*O24),0)</f>
        <v>0</v>
      </c>
      <c r="P27" s="127">
        <f>-ROUNDDOWN((VLOOKUP('Tabela R.F. 2013 - F.P.'!$Q$2,'Tabela R.F. 2013 - F.P.'!$M$13:$N$30,2,FALSE)*P24),0)</f>
        <v>0</v>
      </c>
      <c r="Q27" s="127">
        <f>-ROUNDDOWN((VLOOKUP('Tabela R.F. 2013 - F.P.'!$Q$2,'Tabela R.F. 2013 - F.P.'!$M$13:$N$30,2,FALSE)*Q24),0)</f>
        <v>0</v>
      </c>
      <c r="R27" s="127">
        <f>-ROUNDDOWN((VLOOKUP('Tabela R.F. 2013 - F.P.'!$Q$2,'Tabela R.F. 2013 - F.P.'!$M$13:$N$30,2,FALSE)*R24),0)</f>
        <v>0</v>
      </c>
      <c r="S27" s="127">
        <f>-ROUNDDOWN((VLOOKUP('Tabela R.F. 2013 - F.P.'!$Q$2,'Tabela R.F. 2013 - F.P.'!$M$13:$N$30,2,FALSE)*S24),0)</f>
        <v>0</v>
      </c>
      <c r="T27" s="127">
        <f t="shared" si="2"/>
        <v>0</v>
      </c>
      <c r="U27" s="1"/>
      <c r="V27" s="1"/>
      <c r="W27" s="1"/>
      <c r="AF27" s="80"/>
      <c r="AG27" s="80"/>
    </row>
    <row r="28" spans="1:23" ht="13.5" thickBot="1">
      <c r="A28" s="145"/>
      <c r="B28" s="145"/>
      <c r="C28" s="147"/>
      <c r="D28" s="147"/>
      <c r="E28" s="147"/>
      <c r="F28" s="4" t="s">
        <v>16</v>
      </c>
      <c r="G28" s="77" t="s">
        <v>73</v>
      </c>
      <c r="H28" s="127">
        <f>ROUNDDOWN(-VLOOKUP('Tabela R.F. 2013 - F.P.'!$Q$2,'Tabela R.F. 2013 - F.P.'!$V$13:$W$30,2,FALSE)*H25,0)</f>
        <v>0</v>
      </c>
      <c r="I28" s="127">
        <f>ROUNDDOWN(-VLOOKUP('Tabela R.F. 2013 - F.P.'!$Q$2,'Tabela R.F. 2013 - F.P.'!$V$13:$W$30,2,FALSE)*I25,0)</f>
        <v>0</v>
      </c>
      <c r="J28" s="127">
        <f>ROUNDDOWN(-VLOOKUP('Tabela R.F. 2013 - F.P.'!$Q$2,'Tabela R.F. 2013 - F.P.'!$V$13:$W$30,2,FALSE)*J25,0)</f>
        <v>0</v>
      </c>
      <c r="K28" s="127">
        <f>ROUNDDOWN(-VLOOKUP('Tabela R.F. 2013 - F.P.'!$Q$2,'Tabela R.F. 2013 - F.P.'!$V$13:$W$30,2,FALSE)*K25,0)</f>
        <v>0</v>
      </c>
      <c r="L28" s="127">
        <f>ROUNDDOWN(-VLOOKUP('Tabela R.F. 2013 - F.P.'!$Q$2,'Tabela R.F. 2013 - F.P.'!$V$13:$W$30,2,FALSE)*L25,0)</f>
        <v>0</v>
      </c>
      <c r="M28" s="127">
        <f>ROUNDDOWN(-VLOOKUP('Tabela R.F. 2013 - F.P.'!$Q$2,'Tabela R.F. 2013 - F.P.'!$V$13:$W$30,2,FALSE)*M25,0)</f>
        <v>0</v>
      </c>
      <c r="N28" s="127">
        <f>ROUNDDOWN(-VLOOKUP('Tabela R.F. 2013 - F.P.'!$Q$2,'Tabela R.F. 2013 - F.P.'!$V$13:$W$30,2,FALSE)*N25,0)</f>
        <v>0</v>
      </c>
      <c r="O28" s="127">
        <f>ROUNDDOWN(-VLOOKUP('Tabela R.F. 2013 - F.P.'!$Q$2,'Tabela R.F. 2013 - F.P.'!$V$13:$W$30,2,FALSE)*O25,0)</f>
        <v>0</v>
      </c>
      <c r="P28" s="127">
        <f>ROUNDDOWN(-VLOOKUP('Tabela R.F. 2013 - F.P.'!$Q$2,'Tabela R.F. 2013 - F.P.'!$V$13:$W$30,2,FALSE)*P25,0)</f>
        <v>0</v>
      </c>
      <c r="Q28" s="127">
        <f>ROUNDDOWN(-VLOOKUP('Tabela R.F. 2013 - F.P.'!$Q$2,'Tabela R.F. 2013 - F.P.'!$V$13:$W$30,2,FALSE)*Q25,0)</f>
        <v>0</v>
      </c>
      <c r="R28" s="127">
        <f>ROUNDDOWN(-VLOOKUP('Tabela R.F. 2013 - F.P.'!$Q$2,'Tabela R.F. 2013 - F.P.'!$V$13:$W$30,2,FALSE)*R25,0)</f>
        <v>0</v>
      </c>
      <c r="S28" s="127">
        <f>ROUNDDOWN(-VLOOKUP('Tabela R.F. 2013 - F.P.'!$Q$2,'Tabela R.F. 2013 - F.P.'!$V$13:$W$30,2,FALSE)*S25,0)</f>
        <v>0</v>
      </c>
      <c r="T28" s="127">
        <f t="shared" si="2"/>
        <v>0</v>
      </c>
      <c r="U28" s="1"/>
      <c r="V28" s="1"/>
      <c r="W28" s="1"/>
    </row>
    <row r="29" spans="1:23" ht="13.5" thickBot="1">
      <c r="A29" s="145"/>
      <c r="B29" s="145"/>
      <c r="C29" s="147"/>
      <c r="D29" s="147"/>
      <c r="E29" s="147"/>
      <c r="F29" s="4" t="s">
        <v>16</v>
      </c>
      <c r="G29" s="77" t="s">
        <v>74</v>
      </c>
      <c r="H29" s="127">
        <f>H27*1/12</f>
        <v>0</v>
      </c>
      <c r="I29" s="127">
        <f aca="true" t="shared" si="3" ref="I29:S29">I27*1/12</f>
        <v>0</v>
      </c>
      <c r="J29" s="127">
        <f t="shared" si="3"/>
        <v>0</v>
      </c>
      <c r="K29" s="127">
        <f t="shared" si="3"/>
        <v>0</v>
      </c>
      <c r="L29" s="127">
        <f t="shared" si="3"/>
        <v>0</v>
      </c>
      <c r="M29" s="127">
        <f t="shared" si="3"/>
        <v>0</v>
      </c>
      <c r="N29" s="127">
        <f t="shared" si="3"/>
        <v>0</v>
      </c>
      <c r="O29" s="127">
        <f t="shared" si="3"/>
        <v>0</v>
      </c>
      <c r="P29" s="127">
        <f t="shared" si="3"/>
        <v>0</v>
      </c>
      <c r="Q29" s="127">
        <f t="shared" si="3"/>
        <v>0</v>
      </c>
      <c r="R29" s="127">
        <f t="shared" si="3"/>
        <v>0</v>
      </c>
      <c r="S29" s="127">
        <f t="shared" si="3"/>
        <v>0</v>
      </c>
      <c r="T29" s="127">
        <f t="shared" si="2"/>
        <v>0</v>
      </c>
      <c r="U29" s="1"/>
      <c r="V29" s="1"/>
      <c r="W29" s="1"/>
    </row>
    <row r="30" spans="1:23" ht="13.5" hidden="1" thickBot="1">
      <c r="A30" s="145"/>
      <c r="B30" s="145"/>
      <c r="C30" s="147"/>
      <c r="D30" s="147"/>
      <c r="E30" s="147" t="s">
        <v>68</v>
      </c>
      <c r="F30" s="4" t="s">
        <v>16</v>
      </c>
      <c r="G30" s="78" t="s">
        <v>65</v>
      </c>
      <c r="H30" s="128" t="e">
        <f>-VLOOKUP('[1]Tabela Retenção na fonte 2012'!$Q$2,'[1]Tabela Retenção na fonte 2012'!$M$13:$N$30,2,FALSE)*#REF!</f>
        <v>#REF!</v>
      </c>
      <c r="I30" s="128" t="e">
        <f>-VLOOKUP('[1]Tabela Retenção na fonte 2012'!$Q$2,'[1]Tabela Retenção na fonte 2012'!$M$13:$N$30,2,FALSE)*#REF!</f>
        <v>#REF!</v>
      </c>
      <c r="J30" s="128" t="e">
        <f>-VLOOKUP('[1]Tabela Retenção na fonte 2012'!$Q$2,'[1]Tabela Retenção na fonte 2012'!$M$13:$N$30,2,FALSE)*#REF!</f>
        <v>#REF!</v>
      </c>
      <c r="K30" s="128" t="e">
        <f>-VLOOKUP('[1]Tabela Retenção na fonte 2012'!$Q$2,'[1]Tabela Retenção na fonte 2012'!$M$13:$N$30,2,FALSE)*#REF!</f>
        <v>#REF!</v>
      </c>
      <c r="L30" s="128" t="e">
        <f>-VLOOKUP('[1]Tabela Retenção na fonte 2012'!$Q$2,'[1]Tabela Retenção na fonte 2012'!$M$13:$N$30,2,FALSE)*#REF!</f>
        <v>#REF!</v>
      </c>
      <c r="M30" s="128" t="e">
        <f>-VLOOKUP('[1]Tabela Retenção na fonte 2012'!$Q$2,'[1]Tabela Retenção na fonte 2012'!$M$13:$N$30,2,FALSE)*#REF!</f>
        <v>#REF!</v>
      </c>
      <c r="N30" s="128" t="e">
        <f>-VLOOKUP('[1]Tabela Retenção na fonte 2012'!$Q$2,'[1]Tabela Retenção na fonte 2012'!$M$13:$N$30,2,FALSE)*#REF!</f>
        <v>#REF!</v>
      </c>
      <c r="O30" s="128" t="e">
        <f>-VLOOKUP('[1]Tabela Retenção na fonte 2012'!$Q$2,'[1]Tabela Retenção na fonte 2012'!$M$13:$N$30,2,FALSE)*#REF!</f>
        <v>#REF!</v>
      </c>
      <c r="P30" s="128" t="e">
        <f>-VLOOKUP('[1]Tabela Retenção na fonte 2012'!$Q$2,'[1]Tabela Retenção na fonte 2012'!$M$13:$N$30,2,FALSE)*#REF!</f>
        <v>#REF!</v>
      </c>
      <c r="Q30" s="128" t="e">
        <f>-VLOOKUP('[1]Tabela Retenção na fonte 2012'!$Q$2,'[1]Tabela Retenção na fonte 2012'!$M$13:$N$30,2,FALSE)*#REF!</f>
        <v>#REF!</v>
      </c>
      <c r="R30" s="128" t="e">
        <f>-VLOOKUP('[1]Tabela Retenção na fonte 2012'!$Q$2,'[1]Tabela Retenção na fonte 2012'!$M$13:$N$30,2,FALSE)*#REF!</f>
        <v>#REF!</v>
      </c>
      <c r="S30" s="128" t="e">
        <f>-VLOOKUP('[1]Tabela Retenção na fonte 2012'!$Q$2,'[1]Tabela Retenção na fonte 2012'!$M$13:$N$30,2,FALSE)*#REF!</f>
        <v>#REF!</v>
      </c>
      <c r="T30" s="128" t="e">
        <f t="shared" si="2"/>
        <v>#REF!</v>
      </c>
      <c r="U30" s="1"/>
      <c r="V30" s="1"/>
      <c r="W30" s="1"/>
    </row>
    <row r="31" spans="1:23" ht="13.5" hidden="1" thickBot="1">
      <c r="A31" s="145"/>
      <c r="B31" s="145"/>
      <c r="C31" s="147"/>
      <c r="D31" s="147"/>
      <c r="E31" s="147"/>
      <c r="F31" s="4" t="s">
        <v>16</v>
      </c>
      <c r="G31" s="78" t="s">
        <v>66</v>
      </c>
      <c r="H31" s="128">
        <f>-VLOOKUP('[1]Tabela Retenção na fonte 2012'!$Q$2,'[1]Tabela Retenção na fonte 2012'!$M$13:$N$30,2,FALSE)*H25</f>
        <v>0</v>
      </c>
      <c r="I31" s="128">
        <f>-VLOOKUP('[1]Tabela Retenção na fonte 2012'!$Q$2,'[1]Tabela Retenção na fonte 2012'!$M$13:$N$30,2,FALSE)*I25</f>
        <v>0</v>
      </c>
      <c r="J31" s="128">
        <f>-VLOOKUP('[1]Tabela Retenção na fonte 2012'!$Q$2,'[1]Tabela Retenção na fonte 2012'!$M$13:$N$30,2,FALSE)*J25</f>
        <v>0</v>
      </c>
      <c r="K31" s="128">
        <f>-VLOOKUP('[1]Tabela Retenção na fonte 2012'!$Q$2,'[1]Tabela Retenção na fonte 2012'!$M$13:$N$30,2,FALSE)*K25</f>
        <v>0</v>
      </c>
      <c r="L31" s="128">
        <f>-VLOOKUP('[1]Tabela Retenção na fonte 2012'!$Q$2,'[1]Tabela Retenção na fonte 2012'!$M$13:$N$30,2,FALSE)*L25</f>
        <v>0</v>
      </c>
      <c r="M31" s="128">
        <f>-VLOOKUP('[1]Tabela Retenção na fonte 2012'!$Q$2,'[1]Tabela Retenção na fonte 2012'!$M$13:$N$30,2,FALSE)*M25</f>
        <v>0</v>
      </c>
      <c r="N31" s="128">
        <f>-VLOOKUP('[1]Tabela Retenção na fonte 2012'!$Q$2,'[1]Tabela Retenção na fonte 2012'!$M$13:$N$30,2,FALSE)*N25</f>
        <v>0</v>
      </c>
      <c r="O31" s="128">
        <f>-VLOOKUP('[1]Tabela Retenção na fonte 2012'!$Q$2,'[1]Tabela Retenção na fonte 2012'!$M$13:$N$30,2,FALSE)*O25</f>
        <v>0</v>
      </c>
      <c r="P31" s="128">
        <f>-VLOOKUP('[1]Tabela Retenção na fonte 2012'!$Q$2,'[1]Tabela Retenção na fonte 2012'!$M$13:$N$30,2,FALSE)*P25</f>
        <v>0</v>
      </c>
      <c r="Q31" s="128">
        <f>-VLOOKUP('[1]Tabela Retenção na fonte 2012'!$Q$2,'[1]Tabela Retenção na fonte 2012'!$M$13:$N$30,2,FALSE)*Q25</f>
        <v>0</v>
      </c>
      <c r="R31" s="128">
        <f>-VLOOKUP('[1]Tabela Retenção na fonte 2012'!$Q$2,'[1]Tabela Retenção na fonte 2012'!$M$13:$N$30,2,FALSE)*R25</f>
        <v>0</v>
      </c>
      <c r="S31" s="128">
        <f>-VLOOKUP('[1]Tabela Retenção na fonte 2012'!$Q$2,'[1]Tabela Retenção na fonte 2012'!$M$13:$N$30,2,FALSE)*S25</f>
        <v>0</v>
      </c>
      <c r="T31" s="128">
        <f t="shared" si="2"/>
        <v>0</v>
      </c>
      <c r="U31" s="1"/>
      <c r="V31" s="1"/>
      <c r="W31" s="1"/>
    </row>
    <row r="32" spans="1:23" ht="13.5" hidden="1" thickBot="1">
      <c r="A32" s="145"/>
      <c r="B32" s="145"/>
      <c r="C32" s="147"/>
      <c r="D32" s="147"/>
      <c r="E32" s="147"/>
      <c r="F32" s="4" t="s">
        <v>16</v>
      </c>
      <c r="G32" s="78" t="s">
        <v>67</v>
      </c>
      <c r="H32" s="128">
        <f>-VLOOKUP('[1]Tabela Retenção na fonte 2012'!$Q$2,'[1]Tabela Retenção na fonte 2012'!$M$13:$N$30,2,FALSE)*H26</f>
        <v>0</v>
      </c>
      <c r="I32" s="128">
        <f>-VLOOKUP('[1]Tabela Retenção na fonte 2012'!$Q$2,'[1]Tabela Retenção na fonte 2012'!$M$13:$N$30,2,FALSE)*I26</f>
        <v>0</v>
      </c>
      <c r="J32" s="128">
        <f>-VLOOKUP('[1]Tabela Retenção na fonte 2012'!$Q$2,'[1]Tabela Retenção na fonte 2012'!$M$13:$N$30,2,FALSE)*J26</f>
        <v>0</v>
      </c>
      <c r="K32" s="128">
        <f>-VLOOKUP('[1]Tabela Retenção na fonte 2012'!$Q$2,'[1]Tabela Retenção na fonte 2012'!$M$13:$N$30,2,FALSE)*K26</f>
        <v>0</v>
      </c>
      <c r="L32" s="128">
        <f>-VLOOKUP('[1]Tabela Retenção na fonte 2012'!$Q$2,'[1]Tabela Retenção na fonte 2012'!$M$13:$N$30,2,FALSE)*L26</f>
        <v>0</v>
      </c>
      <c r="M32" s="128">
        <f>-VLOOKUP('[1]Tabela Retenção na fonte 2012'!$Q$2,'[1]Tabela Retenção na fonte 2012'!$M$13:$N$30,2,FALSE)*M26</f>
        <v>0</v>
      </c>
      <c r="N32" s="128">
        <f>-VLOOKUP('[1]Tabela Retenção na fonte 2012'!$Q$2,'[1]Tabela Retenção na fonte 2012'!$M$13:$N$30,2,FALSE)*N26</f>
        <v>0</v>
      </c>
      <c r="O32" s="128">
        <f>-VLOOKUP('[1]Tabela Retenção na fonte 2012'!$Q$2,'[1]Tabela Retenção na fonte 2012'!$M$13:$N$30,2,FALSE)*O26</f>
        <v>0</v>
      </c>
      <c r="P32" s="128">
        <f>-VLOOKUP('[1]Tabela Retenção na fonte 2012'!$Q$2,'[1]Tabela Retenção na fonte 2012'!$M$13:$N$30,2,FALSE)*P26</f>
        <v>0</v>
      </c>
      <c r="Q32" s="128">
        <f>-VLOOKUP('[1]Tabela Retenção na fonte 2012'!$Q$2,'[1]Tabela Retenção na fonte 2012'!$M$13:$N$30,2,FALSE)*Q26</f>
        <v>0</v>
      </c>
      <c r="R32" s="128">
        <f>-VLOOKUP('[1]Tabela Retenção na fonte 2012'!$Q$2,'[1]Tabela Retenção na fonte 2012'!$M$13:$N$30,2,FALSE)*R26</f>
        <v>0</v>
      </c>
      <c r="S32" s="128">
        <f>-VLOOKUP('[1]Tabela Retenção na fonte 2012'!$Q$2,'[1]Tabela Retenção na fonte 2012'!$M$13:$N$30,2,FALSE)*S26</f>
        <v>0</v>
      </c>
      <c r="T32" s="128">
        <f t="shared" si="2"/>
        <v>0</v>
      </c>
      <c r="U32" s="1"/>
      <c r="V32" s="1"/>
      <c r="W32" s="1"/>
    </row>
    <row r="33" spans="1:23" ht="13.5" hidden="1" thickBot="1">
      <c r="A33" s="145"/>
      <c r="B33" s="145"/>
      <c r="C33" s="147"/>
      <c r="D33" s="147"/>
      <c r="E33" s="147"/>
      <c r="F33" s="4" t="s">
        <v>16</v>
      </c>
      <c r="G33" s="78" t="s">
        <v>69</v>
      </c>
      <c r="H33" s="128" t="e">
        <f>-VLOOKUP('[1]Tabela Retenção na fonte 2012'!$Q$2,'[1]Tabela Retenção na fonte 2012'!$M$13:$N$30,2,FALSE)*#REF!</f>
        <v>#REF!</v>
      </c>
      <c r="I33" s="128" t="e">
        <f>-VLOOKUP('[1]Tabela Retenção na fonte 2012'!$Q$2,'[1]Tabela Retenção na fonte 2012'!$M$13:$N$30,2,FALSE)*#REF!</f>
        <v>#REF!</v>
      </c>
      <c r="J33" s="128" t="e">
        <f>-VLOOKUP('[1]Tabela Retenção na fonte 2012'!$Q$2,'[1]Tabela Retenção na fonte 2012'!$M$13:$N$30,2,FALSE)*#REF!</f>
        <v>#REF!</v>
      </c>
      <c r="K33" s="128" t="e">
        <f>-VLOOKUP('[1]Tabela Retenção na fonte 2012'!$Q$2,'[1]Tabela Retenção na fonte 2012'!$M$13:$N$30,2,FALSE)*#REF!</f>
        <v>#REF!</v>
      </c>
      <c r="L33" s="128" t="e">
        <f>-VLOOKUP('[1]Tabela Retenção na fonte 2012'!$Q$2,'[1]Tabela Retenção na fonte 2012'!$M$13:$N$30,2,FALSE)*#REF!</f>
        <v>#REF!</v>
      </c>
      <c r="M33" s="128" t="e">
        <f>-VLOOKUP('[1]Tabela Retenção na fonte 2012'!$Q$2,'[1]Tabela Retenção na fonte 2012'!$M$13:$N$30,2,FALSE)*#REF!</f>
        <v>#REF!</v>
      </c>
      <c r="N33" s="128" t="e">
        <f>-VLOOKUP('[1]Tabela Retenção na fonte 2012'!$Q$2,'[1]Tabela Retenção na fonte 2012'!$M$13:$N$30,2,FALSE)*#REF!</f>
        <v>#REF!</v>
      </c>
      <c r="O33" s="128" t="e">
        <f>-VLOOKUP('[1]Tabela Retenção na fonte 2012'!$Q$2,'[1]Tabela Retenção na fonte 2012'!$M$13:$N$30,2,FALSE)*#REF!</f>
        <v>#REF!</v>
      </c>
      <c r="P33" s="128" t="e">
        <f>-VLOOKUP('[1]Tabela Retenção na fonte 2012'!$Q$2,'[1]Tabela Retenção na fonte 2012'!$M$13:$N$30,2,FALSE)*#REF!</f>
        <v>#REF!</v>
      </c>
      <c r="Q33" s="128" t="e">
        <f>-VLOOKUP('[1]Tabela Retenção na fonte 2012'!$Q$2,'[1]Tabela Retenção na fonte 2012'!$M$13:$N$30,2,FALSE)*#REF!</f>
        <v>#REF!</v>
      </c>
      <c r="R33" s="128" t="e">
        <f>-VLOOKUP('[1]Tabela Retenção na fonte 2012'!$Q$2,'[1]Tabela Retenção na fonte 2012'!$M$13:$N$30,2,FALSE)*#REF!</f>
        <v>#REF!</v>
      </c>
      <c r="S33" s="128" t="e">
        <f>-VLOOKUP('[1]Tabela Retenção na fonte 2012'!$Q$2,'[1]Tabela Retenção na fonte 2012'!$M$13:$N$30,2,FALSE)*#REF!</f>
        <v>#REF!</v>
      </c>
      <c r="T33" s="128" t="e">
        <f t="shared" si="2"/>
        <v>#REF!</v>
      </c>
      <c r="U33" s="1"/>
      <c r="V33" s="1"/>
      <c r="W33" s="1"/>
    </row>
    <row r="34" spans="1:23" ht="13.5" thickBot="1">
      <c r="A34" s="145"/>
      <c r="B34" s="145"/>
      <c r="C34" s="147"/>
      <c r="D34" s="147"/>
      <c r="E34" s="93"/>
      <c r="F34" s="4" t="s">
        <v>16</v>
      </c>
      <c r="G34" s="77" t="s">
        <v>75</v>
      </c>
      <c r="H34" s="127">
        <f aca="true" t="shared" si="4" ref="H34:S34">-0.11*SUM(H24:H26)</f>
        <v>0</v>
      </c>
      <c r="I34" s="127">
        <f t="shared" si="4"/>
        <v>0</v>
      </c>
      <c r="J34" s="127">
        <f t="shared" si="4"/>
        <v>0</v>
      </c>
      <c r="K34" s="127">
        <f t="shared" si="4"/>
        <v>0</v>
      </c>
      <c r="L34" s="127">
        <f t="shared" si="4"/>
        <v>0</v>
      </c>
      <c r="M34" s="127">
        <f t="shared" si="4"/>
        <v>0</v>
      </c>
      <c r="N34" s="127">
        <f t="shared" si="4"/>
        <v>0</v>
      </c>
      <c r="O34" s="127">
        <f t="shared" si="4"/>
        <v>0</v>
      </c>
      <c r="P34" s="127">
        <f t="shared" si="4"/>
        <v>0</v>
      </c>
      <c r="Q34" s="127">
        <f t="shared" si="4"/>
        <v>0</v>
      </c>
      <c r="R34" s="127">
        <f t="shared" si="4"/>
        <v>0</v>
      </c>
      <c r="S34" s="127">
        <f t="shared" si="4"/>
        <v>0</v>
      </c>
      <c r="T34" s="127">
        <f t="shared" si="2"/>
        <v>0</v>
      </c>
      <c r="U34" s="1"/>
      <c r="V34" s="1"/>
      <c r="W34" s="1"/>
    </row>
    <row r="35" spans="1:23" ht="13.5" thickBot="1">
      <c r="A35" s="79"/>
      <c r="B35" s="1"/>
      <c r="C35" s="1"/>
      <c r="D35" s="1"/>
      <c r="E35" s="1"/>
      <c r="F35" s="4" t="s">
        <v>16</v>
      </c>
      <c r="G35" s="77" t="s">
        <v>2</v>
      </c>
      <c r="H35" s="127">
        <f>-IF((H24+H27-(H24*0.11)-485)&lt;0,0,(H24+H27-(H24*0.11)-485)*0.035)</f>
        <v>0</v>
      </c>
      <c r="I35" s="127">
        <f aca="true" t="shared" si="5" ref="I35:S35">-IF((I24+I27-(I24*0.11)-485)&lt;0,0,(I24+I27-(I24*0.11)-485)*0.035)</f>
        <v>0</v>
      </c>
      <c r="J35" s="127">
        <f t="shared" si="5"/>
        <v>0</v>
      </c>
      <c r="K35" s="127">
        <f t="shared" si="5"/>
        <v>0</v>
      </c>
      <c r="L35" s="127">
        <f t="shared" si="5"/>
        <v>0</v>
      </c>
      <c r="M35" s="127">
        <f t="shared" si="5"/>
        <v>0</v>
      </c>
      <c r="N35" s="127">
        <f t="shared" si="5"/>
        <v>0</v>
      </c>
      <c r="O35" s="127">
        <f t="shared" si="5"/>
        <v>0</v>
      </c>
      <c r="P35" s="127">
        <f t="shared" si="5"/>
        <v>0</v>
      </c>
      <c r="Q35" s="127">
        <f t="shared" si="5"/>
        <v>0</v>
      </c>
      <c r="R35" s="127">
        <f t="shared" si="5"/>
        <v>0</v>
      </c>
      <c r="S35" s="127">
        <f t="shared" si="5"/>
        <v>0</v>
      </c>
      <c r="T35" s="127">
        <f t="shared" si="2"/>
        <v>0</v>
      </c>
      <c r="U35" s="1"/>
      <c r="V35" s="1"/>
      <c r="W35" s="1"/>
    </row>
    <row r="36" spans="1:23" ht="13.5" thickBot="1">
      <c r="A36" s="1"/>
      <c r="B36" s="1"/>
      <c r="C36" s="1"/>
      <c r="D36" s="1"/>
      <c r="E36" s="1"/>
      <c r="F36" s="4" t="s">
        <v>16</v>
      </c>
      <c r="G36" s="77" t="s">
        <v>76</v>
      </c>
      <c r="H36" s="127">
        <f aca="true" t="shared" si="6" ref="H36:S36">-IF((H25+H28-(0.11*H25)-485)&lt;0,0,(H25+H28-(0.11*H25)-485)*0.035)</f>
        <v>0</v>
      </c>
      <c r="I36" s="127">
        <f t="shared" si="6"/>
        <v>0</v>
      </c>
      <c r="J36" s="127">
        <f t="shared" si="6"/>
        <v>0</v>
      </c>
      <c r="K36" s="127">
        <f t="shared" si="6"/>
        <v>0</v>
      </c>
      <c r="L36" s="127">
        <f t="shared" si="6"/>
        <v>0</v>
      </c>
      <c r="M36" s="127">
        <f t="shared" si="6"/>
        <v>0</v>
      </c>
      <c r="N36" s="127">
        <f t="shared" si="6"/>
        <v>0</v>
      </c>
      <c r="O36" s="127">
        <f t="shared" si="6"/>
        <v>0</v>
      </c>
      <c r="P36" s="127">
        <f t="shared" si="6"/>
        <v>0</v>
      </c>
      <c r="Q36" s="127">
        <f t="shared" si="6"/>
        <v>0</v>
      </c>
      <c r="R36" s="127">
        <f t="shared" si="6"/>
        <v>0</v>
      </c>
      <c r="S36" s="127">
        <f t="shared" si="6"/>
        <v>0</v>
      </c>
      <c r="T36" s="127">
        <f t="shared" si="2"/>
        <v>0</v>
      </c>
      <c r="U36" s="1"/>
      <c r="V36" s="1"/>
      <c r="W36" s="1"/>
    </row>
    <row r="37" spans="1:23" ht="13.5" thickBot="1">
      <c r="A37" s="1"/>
      <c r="B37" s="1"/>
      <c r="C37" s="1"/>
      <c r="D37" s="1"/>
      <c r="E37" s="1"/>
      <c r="F37" s="70" t="s">
        <v>16</v>
      </c>
      <c r="G37" s="77" t="s">
        <v>77</v>
      </c>
      <c r="H37" s="127">
        <f>H35*1/12</f>
        <v>0</v>
      </c>
      <c r="I37" s="127">
        <f aca="true" t="shared" si="7" ref="I37:S37">I35*1/12</f>
        <v>0</v>
      </c>
      <c r="J37" s="127">
        <f t="shared" si="7"/>
        <v>0</v>
      </c>
      <c r="K37" s="127">
        <f t="shared" si="7"/>
        <v>0</v>
      </c>
      <c r="L37" s="127">
        <f t="shared" si="7"/>
        <v>0</v>
      </c>
      <c r="M37" s="127">
        <f t="shared" si="7"/>
        <v>0</v>
      </c>
      <c r="N37" s="127">
        <f t="shared" si="7"/>
        <v>0</v>
      </c>
      <c r="O37" s="127">
        <f t="shared" si="7"/>
        <v>0</v>
      </c>
      <c r="P37" s="127">
        <f t="shared" si="7"/>
        <v>0</v>
      </c>
      <c r="Q37" s="127">
        <f t="shared" si="7"/>
        <v>0</v>
      </c>
      <c r="R37" s="127">
        <f t="shared" si="7"/>
        <v>0</v>
      </c>
      <c r="S37" s="127">
        <f t="shared" si="7"/>
        <v>0</v>
      </c>
      <c r="T37" s="127">
        <f t="shared" si="2"/>
        <v>0</v>
      </c>
      <c r="U37" s="1"/>
      <c r="V37" s="1"/>
      <c r="W37" s="1"/>
    </row>
    <row r="38" spans="1:23" ht="12.75" hidden="1">
      <c r="A38" s="1"/>
      <c r="B38" s="1"/>
      <c r="C38" s="1"/>
      <c r="D38" s="1"/>
      <c r="E38" s="1"/>
      <c r="F38" s="4" t="s">
        <v>16</v>
      </c>
      <c r="G38" s="71" t="s">
        <v>61</v>
      </c>
      <c r="H38" s="129">
        <f aca="true" t="shared" si="8" ref="H38:S38">-(((IF((H24+H27-(H24*0.11)-485)*0.035*0.5&lt;0,0,(H24+H27-(H24*0.11)-485)*0.035))*0.5)/12)</f>
        <v>0</v>
      </c>
      <c r="I38" s="129">
        <f t="shared" si="8"/>
        <v>0</v>
      </c>
      <c r="J38" s="129">
        <f t="shared" si="8"/>
        <v>0</v>
      </c>
      <c r="K38" s="129">
        <f t="shared" si="8"/>
        <v>0</v>
      </c>
      <c r="L38" s="129">
        <f t="shared" si="8"/>
        <v>0</v>
      </c>
      <c r="M38" s="129">
        <f t="shared" si="8"/>
        <v>0</v>
      </c>
      <c r="N38" s="129">
        <f t="shared" si="8"/>
        <v>0</v>
      </c>
      <c r="O38" s="129">
        <f t="shared" si="8"/>
        <v>0</v>
      </c>
      <c r="P38" s="129">
        <f t="shared" si="8"/>
        <v>0</v>
      </c>
      <c r="Q38" s="129">
        <f t="shared" si="8"/>
        <v>0</v>
      </c>
      <c r="R38" s="129">
        <f t="shared" si="8"/>
        <v>0</v>
      </c>
      <c r="S38" s="129">
        <f t="shared" si="8"/>
        <v>0</v>
      </c>
      <c r="T38" s="129">
        <f t="shared" si="2"/>
        <v>0</v>
      </c>
      <c r="U38" s="1"/>
      <c r="V38" s="1"/>
      <c r="W38" s="1"/>
    </row>
    <row r="39" spans="1:23" ht="12.75" hidden="1">
      <c r="A39" s="1"/>
      <c r="B39" s="1"/>
      <c r="C39" s="1"/>
      <c r="D39" s="1"/>
      <c r="E39" s="1"/>
      <c r="F39" s="4" t="s">
        <v>16</v>
      </c>
      <c r="G39" s="71" t="s">
        <v>62</v>
      </c>
      <c r="H39" s="129">
        <f aca="true" t="shared" si="9" ref="H39:S39">-IF(((H25*2)+H27-(H24*0.11)-485)*0.035*0.5&lt;0,0,((H25*2)+H27-(H24*0.11)-485)*0.035*0.5)</f>
        <v>0</v>
      </c>
      <c r="I39" s="129">
        <f t="shared" si="9"/>
        <v>0</v>
      </c>
      <c r="J39" s="129">
        <f t="shared" si="9"/>
        <v>0</v>
      </c>
      <c r="K39" s="129">
        <f t="shared" si="9"/>
        <v>0</v>
      </c>
      <c r="L39" s="129">
        <f t="shared" si="9"/>
        <v>0</v>
      </c>
      <c r="M39" s="129">
        <f t="shared" si="9"/>
        <v>0</v>
      </c>
      <c r="N39" s="129">
        <f t="shared" si="9"/>
        <v>0</v>
      </c>
      <c r="O39" s="129">
        <f t="shared" si="9"/>
        <v>0</v>
      </c>
      <c r="P39" s="129">
        <f t="shared" si="9"/>
        <v>0</v>
      </c>
      <c r="Q39" s="129">
        <f t="shared" si="9"/>
        <v>0</v>
      </c>
      <c r="R39" s="129">
        <f t="shared" si="9"/>
        <v>0</v>
      </c>
      <c r="S39" s="129">
        <f t="shared" si="9"/>
        <v>0</v>
      </c>
      <c r="T39" s="129">
        <f t="shared" si="2"/>
        <v>0</v>
      </c>
      <c r="U39" s="1"/>
      <c r="V39" s="1"/>
      <c r="W39" s="1"/>
    </row>
    <row r="40" spans="1:23" ht="12.75" hidden="1">
      <c r="A40" s="1"/>
      <c r="B40" s="1"/>
      <c r="C40" s="1"/>
      <c r="D40" s="1"/>
      <c r="E40" s="1"/>
      <c r="F40" s="70" t="s">
        <v>16</v>
      </c>
      <c r="G40" s="71" t="s">
        <v>63</v>
      </c>
      <c r="H40" s="129">
        <f aca="true" t="shared" si="10" ref="H40:S40">-(((IF((H24+H27-(H24*0.11)-485)*0.035*0.5&lt;0,0,(H24+H27-(H24*0.11)-485)*0.035))*0.5)/12)</f>
        <v>0</v>
      </c>
      <c r="I40" s="129">
        <f t="shared" si="10"/>
        <v>0</v>
      </c>
      <c r="J40" s="129">
        <f t="shared" si="10"/>
        <v>0</v>
      </c>
      <c r="K40" s="129">
        <f t="shared" si="10"/>
        <v>0</v>
      </c>
      <c r="L40" s="129">
        <f t="shared" si="10"/>
        <v>0</v>
      </c>
      <c r="M40" s="129">
        <f t="shared" si="10"/>
        <v>0</v>
      </c>
      <c r="N40" s="129">
        <f t="shared" si="10"/>
        <v>0</v>
      </c>
      <c r="O40" s="129">
        <f t="shared" si="10"/>
        <v>0</v>
      </c>
      <c r="P40" s="129">
        <f t="shared" si="10"/>
        <v>0</v>
      </c>
      <c r="Q40" s="129">
        <f t="shared" si="10"/>
        <v>0</v>
      </c>
      <c r="R40" s="129">
        <f t="shared" si="10"/>
        <v>0</v>
      </c>
      <c r="S40" s="129">
        <f t="shared" si="10"/>
        <v>0</v>
      </c>
      <c r="T40" s="129">
        <f t="shared" si="2"/>
        <v>0</v>
      </c>
      <c r="U40" s="1"/>
      <c r="V40" s="1"/>
      <c r="W40" s="1"/>
    </row>
    <row r="41" spans="1:23" ht="12.75" hidden="1">
      <c r="A41" s="1"/>
      <c r="B41" s="1"/>
      <c r="C41" s="1"/>
      <c r="D41" s="1"/>
      <c r="E41" s="1"/>
      <c r="F41" s="70" t="s">
        <v>16</v>
      </c>
      <c r="G41" s="71" t="s">
        <v>64</v>
      </c>
      <c r="H41" s="129" t="e">
        <f>-IF(((#REF!*2)+H27-(H24*0.11)-485)*0.035*0.5&lt;0,0,((#REF!*2)+H27-(H24*0.11)-485)*0.035*0.5)</f>
        <v>#REF!</v>
      </c>
      <c r="I41" s="129" t="e">
        <f>-IF(((#REF!*2)+I27-(I24*0.11)-485)*0.035*0.5&lt;0,0,((#REF!*2)+I27-(I24*0.11)-485)*0.035*0.5)</f>
        <v>#REF!</v>
      </c>
      <c r="J41" s="129" t="e">
        <f>-IF(((#REF!*2)+J27-(J24*0.11)-485)*0.035*0.5&lt;0,0,((#REF!*2)+J27-(J24*0.11)-485)*0.035*0.5)</f>
        <v>#REF!</v>
      </c>
      <c r="K41" s="129" t="e">
        <f>-IF(((#REF!*2)+K27-(K24*0.11)-485)*0.035*0.5&lt;0,0,((#REF!*2)+K27-(K24*0.11)-485)*0.035*0.5)</f>
        <v>#REF!</v>
      </c>
      <c r="L41" s="129" t="e">
        <f>-IF(((#REF!*2)+L27-(L24*0.11)-485)*0.035*0.5&lt;0,0,((#REF!*2)+L27-(L24*0.11)-485)*0.035*0.5)</f>
        <v>#REF!</v>
      </c>
      <c r="M41" s="129" t="e">
        <f>-IF(((#REF!*2)+M27-(M24*0.11)-485)*0.035*0.5&lt;0,0,((#REF!*2)+M27-(M24*0.11)-485)*0.035*0.5)</f>
        <v>#REF!</v>
      </c>
      <c r="N41" s="129" t="e">
        <f>-IF(((#REF!*2)+N27-(N24*0.11)-485)*0.035*0.5&lt;0,0,((#REF!*2)+N27-(N24*0.11)-485)*0.035*0.5)</f>
        <v>#REF!</v>
      </c>
      <c r="O41" s="129" t="e">
        <f>-IF(((#REF!*2)+O27-(O24*0.11)-485)*0.035*0.5&lt;0,0,((#REF!*2)+O27-(O24*0.11)-485)*0.035*0.5)</f>
        <v>#REF!</v>
      </c>
      <c r="P41" s="129" t="e">
        <f>-IF(((#REF!*2)+P27-(P24*0.11)-485)*0.035*0.5&lt;0,0,((#REF!*2)+P27-(P24*0.11)-485)*0.035*0.5)</f>
        <v>#REF!</v>
      </c>
      <c r="Q41" s="129" t="e">
        <f>-IF(((#REF!*2)+Q27-(Q24*0.11)-485)*0.035*0.5&lt;0,0,((#REF!*2)+Q27-(Q24*0.11)-485)*0.035*0.5)</f>
        <v>#REF!</v>
      </c>
      <c r="R41" s="129" t="e">
        <f>-IF(((#REF!*2)+R27-(R24*0.11)-485)*0.035*0.5&lt;0,0,((#REF!*2)+R27-(R24*0.11)-485)*0.035*0.5)</f>
        <v>#REF!</v>
      </c>
      <c r="S41" s="129" t="e">
        <f>-IF(((#REF!*2)+S27-(S24*0.11)-485)*0.035*0.5&lt;0,0,((#REF!*2)+S27-(S24*0.11)-485)*0.035*0.5)</f>
        <v>#REF!</v>
      </c>
      <c r="T41" s="129" t="e">
        <f t="shared" si="2"/>
        <v>#REF!</v>
      </c>
      <c r="U41" s="1"/>
      <c r="V41" s="1"/>
      <c r="W41" s="1"/>
    </row>
    <row r="42" spans="1:23" ht="12.75">
      <c r="A42" s="1"/>
      <c r="B42" s="1"/>
      <c r="C42" s="1"/>
      <c r="D42" s="1"/>
      <c r="E42" s="1"/>
      <c r="F42" s="70"/>
      <c r="G42" s="3"/>
      <c r="H42" s="130"/>
      <c r="I42" s="130"/>
      <c r="J42" s="130"/>
      <c r="K42" s="130"/>
      <c r="L42" s="130"/>
      <c r="M42" s="130"/>
      <c r="N42" s="130"/>
      <c r="O42" s="130"/>
      <c r="P42" s="130"/>
      <c r="Q42" s="130"/>
      <c r="R42" s="130"/>
      <c r="S42" s="130"/>
      <c r="T42" s="130"/>
      <c r="U42" s="1"/>
      <c r="V42" s="1"/>
      <c r="W42" s="1"/>
    </row>
    <row r="43" spans="1:23" ht="15">
      <c r="A43" s="1"/>
      <c r="B43" s="1"/>
      <c r="C43" s="1"/>
      <c r="D43" s="1"/>
      <c r="E43" s="1"/>
      <c r="F43" s="1"/>
      <c r="G43" s="5" t="s">
        <v>1</v>
      </c>
      <c r="H43" s="131">
        <f aca="true" t="shared" si="11" ref="H43:T43">SUM(H24:H29)+SUM(H34:H37)</f>
        <v>0</v>
      </c>
      <c r="I43" s="131">
        <f t="shared" si="11"/>
        <v>0</v>
      </c>
      <c r="J43" s="131">
        <f t="shared" si="11"/>
        <v>0</v>
      </c>
      <c r="K43" s="131">
        <f t="shared" si="11"/>
        <v>0</v>
      </c>
      <c r="L43" s="131">
        <f t="shared" si="11"/>
        <v>0</v>
      </c>
      <c r="M43" s="131">
        <f t="shared" si="11"/>
        <v>0</v>
      </c>
      <c r="N43" s="131">
        <f t="shared" si="11"/>
        <v>0</v>
      </c>
      <c r="O43" s="131">
        <f t="shared" si="11"/>
        <v>0</v>
      </c>
      <c r="P43" s="131">
        <f t="shared" si="11"/>
        <v>0</v>
      </c>
      <c r="Q43" s="131">
        <f t="shared" si="11"/>
        <v>0</v>
      </c>
      <c r="R43" s="131">
        <f t="shared" si="11"/>
        <v>0</v>
      </c>
      <c r="S43" s="131">
        <f t="shared" si="11"/>
        <v>0</v>
      </c>
      <c r="T43" s="131">
        <f t="shared" si="11"/>
        <v>0</v>
      </c>
      <c r="U43" s="1"/>
      <c r="V43" s="1"/>
      <c r="W43" s="1"/>
    </row>
    <row r="44" spans="1:23" ht="12.75">
      <c r="A44" s="1"/>
      <c r="B44" s="1"/>
      <c r="C44" s="1"/>
      <c r="D44" s="1"/>
      <c r="E44" s="1"/>
      <c r="F44" s="1"/>
      <c r="G44" s="1"/>
      <c r="H44" s="1"/>
      <c r="I44" s="1"/>
      <c r="J44" s="1"/>
      <c r="K44" s="1"/>
      <c r="L44" s="1"/>
      <c r="M44" s="1"/>
      <c r="N44" s="1"/>
      <c r="O44" s="1"/>
      <c r="P44" s="1"/>
      <c r="Q44" s="1"/>
      <c r="R44" s="1"/>
      <c r="S44" s="1"/>
      <c r="T44" s="72"/>
      <c r="U44" s="1"/>
      <c r="V44" s="1"/>
      <c r="W44" s="1"/>
    </row>
    <row r="45" spans="1:23" ht="12.75">
      <c r="A45" s="1"/>
      <c r="B45" s="1"/>
      <c r="C45" s="1"/>
      <c r="D45" s="1"/>
      <c r="E45" s="1"/>
      <c r="F45" s="1"/>
      <c r="G45" s="1"/>
      <c r="H45" s="1"/>
      <c r="I45" s="1"/>
      <c r="J45" s="1"/>
      <c r="K45" s="1"/>
      <c r="L45" s="1"/>
      <c r="M45" s="1"/>
      <c r="N45" s="1"/>
      <c r="O45" s="1"/>
      <c r="P45" s="1"/>
      <c r="Q45" s="1"/>
      <c r="R45" s="1"/>
      <c r="S45" s="1"/>
      <c r="T45" s="1"/>
      <c r="U45" s="1"/>
      <c r="V45" s="1"/>
      <c r="W45" s="1"/>
    </row>
    <row r="46" spans="1:21" ht="31.5" customHeight="1">
      <c r="A46" s="1"/>
      <c r="B46" s="1"/>
      <c r="C46" s="1"/>
      <c r="D46" s="1"/>
      <c r="E46" s="1"/>
      <c r="F46" s="1"/>
      <c r="G46" s="141">
        <v>2012</v>
      </c>
      <c r="H46" s="141"/>
      <c r="I46" s="141"/>
      <c r="J46" s="141"/>
      <c r="K46" s="141"/>
      <c r="L46" s="141"/>
      <c r="M46" s="141"/>
      <c r="N46" s="141"/>
      <c r="O46" s="141"/>
      <c r="P46" s="141"/>
      <c r="Q46" s="141"/>
      <c r="R46" s="141"/>
      <c r="S46" s="141"/>
      <c r="T46" s="141"/>
      <c r="U46" s="1"/>
    </row>
    <row r="47" spans="1:21" ht="12.75">
      <c r="A47" s="1"/>
      <c r="B47" s="1"/>
      <c r="C47" s="1"/>
      <c r="D47" s="1"/>
      <c r="E47" s="1"/>
      <c r="F47" s="1"/>
      <c r="G47" s="1"/>
      <c r="H47" s="1"/>
      <c r="I47" s="1"/>
      <c r="J47" s="1"/>
      <c r="K47" s="1"/>
      <c r="L47" s="1"/>
      <c r="M47" s="1"/>
      <c r="N47" s="1"/>
      <c r="O47" s="1"/>
      <c r="P47" s="1"/>
      <c r="Q47" s="1"/>
      <c r="R47" s="1"/>
      <c r="S47" s="1"/>
      <c r="T47" s="1"/>
      <c r="U47" s="1"/>
    </row>
    <row r="48" spans="1:21" ht="13.5" thickBot="1">
      <c r="A48" s="1"/>
      <c r="B48" s="1"/>
      <c r="C48" s="1"/>
      <c r="D48" s="1"/>
      <c r="E48" s="1"/>
      <c r="F48" s="1"/>
      <c r="G48" s="3"/>
      <c r="H48" s="2" t="s">
        <v>3</v>
      </c>
      <c r="I48" s="2" t="s">
        <v>4</v>
      </c>
      <c r="J48" s="2" t="s">
        <v>5</v>
      </c>
      <c r="K48" s="2" t="s">
        <v>6</v>
      </c>
      <c r="L48" s="2" t="s">
        <v>7</v>
      </c>
      <c r="M48" s="2" t="s">
        <v>8</v>
      </c>
      <c r="N48" s="2" t="s">
        <v>9</v>
      </c>
      <c r="O48" s="2" t="s">
        <v>10</v>
      </c>
      <c r="P48" s="2" t="s">
        <v>11</v>
      </c>
      <c r="Q48" s="2" t="s">
        <v>12</v>
      </c>
      <c r="R48" s="2" t="s">
        <v>13</v>
      </c>
      <c r="S48" s="2" t="s">
        <v>14</v>
      </c>
      <c r="T48" s="2" t="s">
        <v>58</v>
      </c>
      <c r="U48" s="1"/>
    </row>
    <row r="49" spans="1:21" ht="13.5" thickBot="1">
      <c r="A49" s="1"/>
      <c r="B49" s="1"/>
      <c r="C49" s="1"/>
      <c r="D49" s="1"/>
      <c r="E49" s="1"/>
      <c r="F49" s="4" t="s">
        <v>15</v>
      </c>
      <c r="G49" s="76" t="s">
        <v>57</v>
      </c>
      <c r="H49" s="127">
        <f aca="true" t="shared" si="12" ref="H49:S49">$I$12</f>
        <v>0</v>
      </c>
      <c r="I49" s="127">
        <f t="shared" si="12"/>
        <v>0</v>
      </c>
      <c r="J49" s="127">
        <f t="shared" si="12"/>
        <v>0</v>
      </c>
      <c r="K49" s="127">
        <f t="shared" si="12"/>
        <v>0</v>
      </c>
      <c r="L49" s="127">
        <f t="shared" si="12"/>
        <v>0</v>
      </c>
      <c r="M49" s="127">
        <f t="shared" si="12"/>
        <v>0</v>
      </c>
      <c r="N49" s="127">
        <f t="shared" si="12"/>
        <v>0</v>
      </c>
      <c r="O49" s="127">
        <f t="shared" si="12"/>
        <v>0</v>
      </c>
      <c r="P49" s="127">
        <f t="shared" si="12"/>
        <v>0</v>
      </c>
      <c r="Q49" s="127">
        <f t="shared" si="12"/>
        <v>0</v>
      </c>
      <c r="R49" s="127">
        <f t="shared" si="12"/>
        <v>0</v>
      </c>
      <c r="S49" s="127">
        <f t="shared" si="12"/>
        <v>0</v>
      </c>
      <c r="T49" s="127">
        <f aca="true" t="shared" si="13" ref="T49:T54">SUM(H49:S49)</f>
        <v>0</v>
      </c>
      <c r="U49" s="1"/>
    </row>
    <row r="50" spans="1:21" ht="13.5" thickBot="1">
      <c r="A50" s="1"/>
      <c r="B50" s="1"/>
      <c r="C50" s="1"/>
      <c r="D50" s="1"/>
      <c r="E50" s="1"/>
      <c r="F50" s="4" t="s">
        <v>15</v>
      </c>
      <c r="G50" s="77" t="s">
        <v>59</v>
      </c>
      <c r="H50" s="127"/>
      <c r="I50" s="127"/>
      <c r="J50" s="127"/>
      <c r="K50" s="127"/>
      <c r="L50" s="127"/>
      <c r="M50" s="127"/>
      <c r="N50" s="127">
        <f>IF(N49&lt;=600,N49,IF(AND(N49&gt;600,N49&lt;1100),1320-(1.2*N49),0))</f>
        <v>0</v>
      </c>
      <c r="O50" s="127"/>
      <c r="P50" s="127"/>
      <c r="Q50" s="127"/>
      <c r="R50" s="127"/>
      <c r="S50" s="127"/>
      <c r="T50" s="127">
        <f t="shared" si="13"/>
        <v>0</v>
      </c>
      <c r="U50" s="1"/>
    </row>
    <row r="51" spans="1:21" ht="13.5" thickBot="1">
      <c r="A51" s="1"/>
      <c r="B51" s="1"/>
      <c r="C51" s="1"/>
      <c r="D51" s="1"/>
      <c r="E51" s="1"/>
      <c r="F51" s="4" t="s">
        <v>15</v>
      </c>
      <c r="G51" s="77" t="s">
        <v>60</v>
      </c>
      <c r="H51" s="127"/>
      <c r="I51" s="127"/>
      <c r="J51" s="127"/>
      <c r="K51" s="127"/>
      <c r="L51" s="127"/>
      <c r="M51" s="127"/>
      <c r="N51" s="127"/>
      <c r="O51" s="127"/>
      <c r="P51" s="127"/>
      <c r="Q51" s="127"/>
      <c r="R51" s="127"/>
      <c r="S51" s="127">
        <f>IF(S49&lt;=600,S49,IF(AND(S49&gt;600,S49&lt;1100),1320-(1.2*S49),0))</f>
        <v>0</v>
      </c>
      <c r="T51" s="127">
        <f t="shared" si="13"/>
        <v>0</v>
      </c>
      <c r="U51" s="1"/>
    </row>
    <row r="52" spans="1:21" ht="13.5" thickBot="1">
      <c r="A52" s="1"/>
      <c r="B52" s="1"/>
      <c r="C52" s="1"/>
      <c r="D52" s="1"/>
      <c r="E52" s="1"/>
      <c r="F52" s="4" t="s">
        <v>16</v>
      </c>
      <c r="G52" s="77" t="s">
        <v>0</v>
      </c>
      <c r="H52" s="127">
        <f>-ROUNDDOWN(VLOOKUP('Tabela R.F. 2012 - F.P.'!$Q$2,'Tabela R.F. 2012 - F.P.'!$M$13:$N$30,2,FALSE)*H49,0)</f>
        <v>0</v>
      </c>
      <c r="I52" s="127">
        <f>-ROUNDDOWN(VLOOKUP('Tabela R.F. 2012 - F.P.'!$Q$2,'Tabela R.F. 2012 - F.P.'!$M$13:$N$30,2,FALSE)*I49,0)</f>
        <v>0</v>
      </c>
      <c r="J52" s="127">
        <f>-ROUNDDOWN(VLOOKUP('Tabela R.F. 2012 - F.P.'!$Q$2,'Tabela R.F. 2012 - F.P.'!$M$13:$N$30,2,FALSE)*J49,0)</f>
        <v>0</v>
      </c>
      <c r="K52" s="127">
        <f>-ROUNDDOWN(VLOOKUP('Tabela R.F. 2012 - F.P.'!$Q$2,'Tabela R.F. 2012 - F.P.'!$M$13:$N$30,2,FALSE)*K49,0)</f>
        <v>0</v>
      </c>
      <c r="L52" s="127">
        <f>-ROUNDDOWN(VLOOKUP('Tabela R.F. 2012 - F.P.'!$Q$2,'Tabela R.F. 2012 - F.P.'!$M$13:$N$30,2,FALSE)*L49,0)</f>
        <v>0</v>
      </c>
      <c r="M52" s="127">
        <f>-ROUNDDOWN(VLOOKUP('Tabela R.F. 2012 - F.P.'!$Q$2,'Tabela R.F. 2012 - F.P.'!$M$13:$N$30,2,FALSE)*M49,0)</f>
        <v>0</v>
      </c>
      <c r="N52" s="127">
        <f>-ROUNDDOWN(VLOOKUP('Tabela R.F. 2012 - F.P.'!$Q$2,'Tabela R.F. 2012 - F.P.'!$M$13:$N$30,2,FALSE)*N49,0)</f>
        <v>0</v>
      </c>
      <c r="O52" s="127">
        <f>-ROUNDDOWN(VLOOKUP('Tabela R.F. 2012 - F.P.'!$Q$2,'Tabela R.F. 2012 - F.P.'!$M$13:$N$30,2,FALSE)*O49,0)</f>
        <v>0</v>
      </c>
      <c r="P52" s="127">
        <f>-ROUNDDOWN(VLOOKUP('Tabela R.F. 2012 - F.P.'!$Q$2,'Tabela R.F. 2012 - F.P.'!$M$13:$N$30,2,FALSE)*P49,0)</f>
        <v>0</v>
      </c>
      <c r="Q52" s="127">
        <f>-ROUNDDOWN(VLOOKUP('Tabela R.F. 2012 - F.P.'!$Q$2,'Tabela R.F. 2012 - F.P.'!$M$13:$N$30,2,FALSE)*Q49,0)</f>
        <v>0</v>
      </c>
      <c r="R52" s="127">
        <f>-ROUNDDOWN(VLOOKUP('Tabela R.F. 2012 - F.P.'!$Q$2,'Tabela R.F. 2012 - F.P.'!$M$13:$N$30,2,FALSE)*R49,0)</f>
        <v>0</v>
      </c>
      <c r="S52" s="127">
        <f>-ROUNDDOWN(VLOOKUP('Tabela R.F. 2012 - F.P.'!$Q$2,'Tabela R.F. 2012 - F.P.'!$M$13:$N$30,2,FALSE)*S49,0)</f>
        <v>0</v>
      </c>
      <c r="T52" s="127">
        <f t="shared" si="13"/>
        <v>0</v>
      </c>
      <c r="U52" s="1"/>
    </row>
    <row r="53" spans="1:21" ht="13.5" thickBot="1">
      <c r="A53" s="1"/>
      <c r="B53" s="1"/>
      <c r="C53" s="1"/>
      <c r="D53" s="1"/>
      <c r="E53" s="1"/>
      <c r="F53" s="4" t="s">
        <v>16</v>
      </c>
      <c r="G53" s="77" t="s">
        <v>56</v>
      </c>
      <c r="H53" s="127">
        <f>-ROUNDDOWN(VLOOKUP('Tabela R.F. 2012 - F.P.'!$Q$2,'Tabela R.F. 2012 - F.P.'!$W$13:$X$30,2,FALSE)*(H50+H51),0)</f>
        <v>0</v>
      </c>
      <c r="I53" s="127">
        <f>-ROUNDDOWN(VLOOKUP('Tabela R.F. 2012 - F.P.'!$Q$2,'Tabela R.F. 2012 - F.P.'!$W$13:$X$30,2,FALSE)*(I50+I51),0)</f>
        <v>0</v>
      </c>
      <c r="J53" s="127">
        <f>-ROUNDDOWN(VLOOKUP('Tabela R.F. 2012 - F.P.'!$Q$2,'Tabela R.F. 2012 - F.P.'!$W$13:$X$30,2,FALSE)*(J50+J51),0)</f>
        <v>0</v>
      </c>
      <c r="K53" s="127">
        <f>-ROUNDDOWN(VLOOKUP('Tabela R.F. 2012 - F.P.'!$Q$2,'Tabela R.F. 2012 - F.P.'!$W$13:$X$30,2,FALSE)*(K50+K51),0)</f>
        <v>0</v>
      </c>
      <c r="L53" s="127">
        <f>-ROUNDDOWN(VLOOKUP('Tabela R.F. 2012 - F.P.'!$Q$2,'Tabela R.F. 2012 - F.P.'!$W$13:$X$30,2,FALSE)*(L50+L51),0)</f>
        <v>0</v>
      </c>
      <c r="M53" s="127">
        <f>-ROUNDDOWN(VLOOKUP('Tabela R.F. 2012 - F.P.'!$Q$2,'Tabela R.F. 2012 - F.P.'!$W$13:$X$30,2,FALSE)*(M50+M51),0)</f>
        <v>0</v>
      </c>
      <c r="N53" s="127">
        <f>-ROUNDDOWN(VLOOKUP('Tabela R.F. 2012 - F.P.'!$Q$2,'Tabela R.F. 2012 - F.P.'!$W$13:$X$30,2,FALSE)*(N50+N51),0)</f>
        <v>0</v>
      </c>
      <c r="O53" s="127">
        <f>-ROUNDDOWN(VLOOKUP('Tabela R.F. 2012 - F.P.'!$Q$2,'Tabela R.F. 2012 - F.P.'!$W$13:$X$30,2,FALSE)*(O50+O51),0)</f>
        <v>0</v>
      </c>
      <c r="P53" s="127">
        <f>-ROUNDDOWN(VLOOKUP('Tabela R.F. 2012 - F.P.'!$Q$2,'Tabela R.F. 2012 - F.P.'!$W$13:$X$30,2,FALSE)*(P50+P51),0)</f>
        <v>0</v>
      </c>
      <c r="Q53" s="127">
        <f>-ROUNDDOWN(VLOOKUP('Tabela R.F. 2012 - F.P.'!$Q$2,'Tabela R.F. 2012 - F.P.'!$W$13:$X$30,2,FALSE)*(Q50+Q51),0)</f>
        <v>0</v>
      </c>
      <c r="R53" s="127">
        <f>-ROUNDDOWN(VLOOKUP('Tabela R.F. 2012 - F.P.'!$Q$2,'Tabela R.F. 2012 - F.P.'!$W$13:$X$30,2,FALSE)*(R50+R51),0)</f>
        <v>0</v>
      </c>
      <c r="S53" s="127">
        <f>-ROUNDDOWN(VLOOKUP('Tabela R.F. 2012 - F.P.'!$Q$2,'Tabela R.F. 2012 - F.P.'!$W$13:$X$30,2,FALSE)*(S50+S51),0)</f>
        <v>0</v>
      </c>
      <c r="T53" s="127">
        <f t="shared" si="13"/>
        <v>0</v>
      </c>
      <c r="U53" s="1"/>
    </row>
    <row r="54" spans="1:21" ht="13.5" thickBot="1">
      <c r="A54" s="1"/>
      <c r="B54" s="1"/>
      <c r="C54" s="1"/>
      <c r="D54" s="1"/>
      <c r="E54" s="1"/>
      <c r="F54" s="4" t="s">
        <v>16</v>
      </c>
      <c r="G54" s="77" t="s">
        <v>75</v>
      </c>
      <c r="H54" s="127">
        <f aca="true" t="shared" si="14" ref="H54:S54">-0.11*($I$12+H50+H51)</f>
        <v>0</v>
      </c>
      <c r="I54" s="127">
        <f t="shared" si="14"/>
        <v>0</v>
      </c>
      <c r="J54" s="127">
        <f t="shared" si="14"/>
        <v>0</v>
      </c>
      <c r="K54" s="127">
        <f t="shared" si="14"/>
        <v>0</v>
      </c>
      <c r="L54" s="127">
        <f t="shared" si="14"/>
        <v>0</v>
      </c>
      <c r="M54" s="127">
        <f t="shared" si="14"/>
        <v>0</v>
      </c>
      <c r="N54" s="127">
        <f t="shared" si="14"/>
        <v>0</v>
      </c>
      <c r="O54" s="127">
        <f t="shared" si="14"/>
        <v>0</v>
      </c>
      <c r="P54" s="127">
        <f t="shared" si="14"/>
        <v>0</v>
      </c>
      <c r="Q54" s="127">
        <f t="shared" si="14"/>
        <v>0</v>
      </c>
      <c r="R54" s="127">
        <f t="shared" si="14"/>
        <v>0</v>
      </c>
      <c r="S54" s="127">
        <f t="shared" si="14"/>
        <v>0</v>
      </c>
      <c r="T54" s="127">
        <f t="shared" si="13"/>
        <v>0</v>
      </c>
      <c r="U54" s="1"/>
    </row>
    <row r="55" spans="1:21" ht="12.75">
      <c r="A55" s="1"/>
      <c r="B55" s="1"/>
      <c r="C55" s="1"/>
      <c r="D55" s="1"/>
      <c r="E55" s="1"/>
      <c r="F55" s="1"/>
      <c r="G55" s="1"/>
      <c r="H55" s="132"/>
      <c r="I55" s="132"/>
      <c r="J55" s="132"/>
      <c r="K55" s="132"/>
      <c r="L55" s="132"/>
      <c r="M55" s="132"/>
      <c r="N55" s="132"/>
      <c r="O55" s="132"/>
      <c r="P55" s="132"/>
      <c r="Q55" s="132"/>
      <c r="R55" s="132"/>
      <c r="S55" s="132"/>
      <c r="T55" s="130"/>
      <c r="U55" s="1"/>
    </row>
    <row r="56" spans="1:21" ht="15">
      <c r="A56" s="1"/>
      <c r="B56" s="1"/>
      <c r="C56" s="1"/>
      <c r="D56" s="1"/>
      <c r="E56" s="1"/>
      <c r="F56" s="1"/>
      <c r="G56" s="5" t="s">
        <v>1</v>
      </c>
      <c r="H56" s="131">
        <f aca="true" t="shared" si="15" ref="H56:S56">SUM(H49:H54)</f>
        <v>0</v>
      </c>
      <c r="I56" s="131">
        <f t="shared" si="15"/>
        <v>0</v>
      </c>
      <c r="J56" s="131">
        <f t="shared" si="15"/>
        <v>0</v>
      </c>
      <c r="K56" s="131">
        <f t="shared" si="15"/>
        <v>0</v>
      </c>
      <c r="L56" s="131">
        <f t="shared" si="15"/>
        <v>0</v>
      </c>
      <c r="M56" s="131">
        <f t="shared" si="15"/>
        <v>0</v>
      </c>
      <c r="N56" s="131">
        <f t="shared" si="15"/>
        <v>0</v>
      </c>
      <c r="O56" s="131">
        <f t="shared" si="15"/>
        <v>0</v>
      </c>
      <c r="P56" s="131">
        <f t="shared" si="15"/>
        <v>0</v>
      </c>
      <c r="Q56" s="131">
        <f t="shared" si="15"/>
        <v>0</v>
      </c>
      <c r="R56" s="131">
        <f t="shared" si="15"/>
        <v>0</v>
      </c>
      <c r="S56" s="131">
        <f t="shared" si="15"/>
        <v>0</v>
      </c>
      <c r="T56" s="131">
        <f>SUM(H56:S56)</f>
        <v>0</v>
      </c>
      <c r="U56" s="1"/>
    </row>
    <row r="57" spans="1:21" ht="12.75">
      <c r="A57" s="1"/>
      <c r="B57" s="1"/>
      <c r="C57" s="1"/>
      <c r="D57" s="1"/>
      <c r="E57" s="1"/>
      <c r="F57" s="1"/>
      <c r="G57" s="1"/>
      <c r="H57" s="1"/>
      <c r="I57" s="1"/>
      <c r="J57" s="1"/>
      <c r="K57" s="1"/>
      <c r="L57" s="1"/>
      <c r="M57" s="1"/>
      <c r="N57" s="1"/>
      <c r="O57" s="1"/>
      <c r="P57" s="1"/>
      <c r="Q57" s="1"/>
      <c r="R57" s="1"/>
      <c r="S57" s="1"/>
      <c r="T57" s="1"/>
      <c r="U57" s="1"/>
    </row>
    <row r="58" spans="1:21" ht="12.75">
      <c r="A58" s="1"/>
      <c r="B58" s="1"/>
      <c r="C58" s="1"/>
      <c r="D58" s="1"/>
      <c r="E58" s="1"/>
      <c r="F58" s="1"/>
      <c r="G58" s="1"/>
      <c r="H58" s="1"/>
      <c r="I58" s="1"/>
      <c r="J58" s="1"/>
      <c r="K58" s="1"/>
      <c r="L58" s="1"/>
      <c r="M58" s="1"/>
      <c r="N58" s="1"/>
      <c r="O58" s="1"/>
      <c r="P58" s="1"/>
      <c r="Q58" s="1"/>
      <c r="R58" s="1"/>
      <c r="S58" s="1"/>
      <c r="T58" s="1"/>
      <c r="U58" s="1"/>
    </row>
    <row r="59" spans="2:21" ht="12.75">
      <c r="B59" s="3"/>
      <c r="C59" s="3"/>
      <c r="D59" s="3"/>
      <c r="E59" s="3"/>
      <c r="F59" s="3"/>
      <c r="G59" s="74" t="s">
        <v>70</v>
      </c>
      <c r="H59" s="1"/>
      <c r="I59" s="1"/>
      <c r="J59" s="1"/>
      <c r="K59" s="1"/>
      <c r="L59" s="1"/>
      <c r="M59" s="1"/>
      <c r="N59" s="1"/>
      <c r="O59" s="1"/>
      <c r="P59" s="1"/>
      <c r="Q59" s="1"/>
      <c r="R59" s="1"/>
      <c r="S59" s="1"/>
      <c r="T59" s="1"/>
      <c r="U59" s="1"/>
    </row>
    <row r="60" spans="2:21" ht="12.75">
      <c r="B60" s="3"/>
      <c r="C60" s="3"/>
      <c r="D60" s="3"/>
      <c r="E60" s="3"/>
      <c r="F60" s="3"/>
      <c r="G60" s="75" t="s">
        <v>93</v>
      </c>
      <c r="H60" s="1"/>
      <c r="I60" s="1"/>
      <c r="J60" s="1"/>
      <c r="K60" s="1"/>
      <c r="L60" s="1"/>
      <c r="M60" s="1"/>
      <c r="N60" s="1"/>
      <c r="O60" s="1"/>
      <c r="P60" s="1"/>
      <c r="Q60" s="1"/>
      <c r="R60" s="1"/>
      <c r="S60" s="1"/>
      <c r="T60" s="1"/>
      <c r="U60" s="1"/>
    </row>
    <row r="61" spans="2:21" ht="12.75">
      <c r="B61" s="1"/>
      <c r="C61" s="1"/>
      <c r="D61" s="1"/>
      <c r="E61" s="1"/>
      <c r="F61" s="1"/>
      <c r="G61" s="75" t="s">
        <v>89</v>
      </c>
      <c r="H61" s="1"/>
      <c r="I61" s="1"/>
      <c r="J61" s="1"/>
      <c r="K61" s="1"/>
      <c r="L61" s="1"/>
      <c r="M61" s="1"/>
      <c r="N61" s="1"/>
      <c r="O61" s="1"/>
      <c r="P61" s="1"/>
      <c r="Q61" s="1"/>
      <c r="R61" s="1"/>
      <c r="S61" s="1"/>
      <c r="T61" s="1"/>
      <c r="U61" s="1"/>
    </row>
    <row r="64" spans="7:20" ht="57.75" customHeight="1">
      <c r="G64" s="142" t="s">
        <v>90</v>
      </c>
      <c r="H64" s="142"/>
      <c r="I64" s="142"/>
      <c r="J64" s="142"/>
      <c r="K64" s="142"/>
      <c r="L64" s="142"/>
      <c r="M64" s="142"/>
      <c r="N64" s="142"/>
      <c r="O64" s="142"/>
      <c r="P64" s="142"/>
      <c r="Q64" s="142"/>
      <c r="R64" s="142"/>
      <c r="S64" s="142"/>
      <c r="T64" s="142"/>
    </row>
    <row r="65" spans="7:20" ht="12.75">
      <c r="G65" s="126"/>
      <c r="H65" s="126"/>
      <c r="I65" s="126"/>
      <c r="J65" s="126"/>
      <c r="K65" s="126"/>
      <c r="L65" s="126"/>
      <c r="M65" s="126"/>
      <c r="N65" s="126"/>
      <c r="O65" s="126"/>
      <c r="P65" s="126"/>
      <c r="Q65" s="126"/>
      <c r="R65" s="126"/>
      <c r="S65" s="126"/>
      <c r="T65" s="126"/>
    </row>
    <row r="66" spans="7:20" ht="24.75" customHeight="1">
      <c r="G66" s="143" t="s">
        <v>91</v>
      </c>
      <c r="H66" s="143"/>
      <c r="I66" s="143"/>
      <c r="J66" s="143"/>
      <c r="K66" s="143"/>
      <c r="L66" s="143"/>
      <c r="M66" s="143"/>
      <c r="N66" s="143"/>
      <c r="O66" s="143"/>
      <c r="P66" s="143"/>
      <c r="Q66" s="143"/>
      <c r="R66" s="143"/>
      <c r="S66" s="143"/>
      <c r="T66" s="143"/>
    </row>
    <row r="67" spans="7:20" ht="12.75">
      <c r="G67" s="126"/>
      <c r="H67" s="126"/>
      <c r="I67" s="126"/>
      <c r="J67" s="126"/>
      <c r="K67" s="126"/>
      <c r="L67" s="126"/>
      <c r="M67" s="126"/>
      <c r="N67" s="126"/>
      <c r="O67" s="126"/>
      <c r="P67" s="126"/>
      <c r="Q67" s="126"/>
      <c r="R67" s="126"/>
      <c r="S67" s="126"/>
      <c r="T67" s="126"/>
    </row>
    <row r="68" spans="7:20" ht="30" customHeight="1">
      <c r="G68" s="133" t="s">
        <v>92</v>
      </c>
      <c r="H68" s="133"/>
      <c r="I68" s="133"/>
      <c r="J68" s="133"/>
      <c r="K68" s="133"/>
      <c r="L68" s="133"/>
      <c r="M68" s="133"/>
      <c r="N68" s="133"/>
      <c r="O68" s="133"/>
      <c r="P68" s="133"/>
      <c r="Q68" s="133"/>
      <c r="R68" s="133"/>
      <c r="S68" s="133"/>
      <c r="T68" s="133"/>
    </row>
  </sheetData>
  <sheetProtection password="C7EC" sheet="1" formatCells="0" formatColumns="0" formatRows="0" insertColumns="0" insertRows="0" insertHyperlinks="0" deleteColumns="0" deleteRows="0" sort="0" autoFilter="0" pivotTables="0"/>
  <mergeCells count="19">
    <mergeCell ref="G66:T66"/>
    <mergeCell ref="A27:B34"/>
    <mergeCell ref="C27:D34"/>
    <mergeCell ref="E28:E29"/>
    <mergeCell ref="E30:E33"/>
    <mergeCell ref="G2:W7"/>
    <mergeCell ref="G12:H13"/>
    <mergeCell ref="I12:J13"/>
    <mergeCell ref="R12:R13"/>
    <mergeCell ref="G68:T68"/>
    <mergeCell ref="G15:H16"/>
    <mergeCell ref="I15:J16"/>
    <mergeCell ref="L9:Q10"/>
    <mergeCell ref="L12:Q14"/>
    <mergeCell ref="G46:T46"/>
    <mergeCell ref="G18:H19"/>
    <mergeCell ref="I18:J19"/>
    <mergeCell ref="G21:T21"/>
    <mergeCell ref="G64:T64"/>
  </mergeCells>
  <dataValidations count="2">
    <dataValidation type="list" allowBlank="1" showInputMessage="1" showErrorMessage="1" sqref="I18">
      <formula1>"0,1,2,3,4,5 ou mais"</formula1>
    </dataValidation>
    <dataValidation type="list" allowBlank="1" showInputMessage="1" showErrorMessage="1" sqref="I15">
      <formula1>"Solteiro,Casado, 1 titular, Casado, 2 titulares"</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270"/>
  <sheetViews>
    <sheetView zoomScalePageLayoutView="0" workbookViewId="0" topLeftCell="G1">
      <selection activeCell="X13" sqref="X13"/>
    </sheetView>
  </sheetViews>
  <sheetFormatPr defaultColWidth="9.140625" defaultRowHeight="12.75"/>
  <cols>
    <col min="1" max="1" width="12.421875" style="7" customWidth="1"/>
    <col min="2" max="2" width="22.00390625" style="7" bestFit="1" customWidth="1"/>
    <col min="3" max="3" width="8.421875" style="7" customWidth="1"/>
    <col min="4" max="4" width="9.421875" style="7" customWidth="1"/>
    <col min="5" max="5" width="9.7109375" style="7" customWidth="1"/>
    <col min="6" max="12" width="9.140625" style="7" customWidth="1"/>
    <col min="13" max="13" width="20.140625" style="7" bestFit="1" customWidth="1"/>
    <col min="14" max="14" width="16.7109375" style="7" bestFit="1" customWidth="1"/>
    <col min="15" max="15" width="9.140625" style="7" customWidth="1"/>
    <col min="16" max="16" width="14.7109375" style="7" bestFit="1" customWidth="1"/>
    <col min="17" max="17" width="9.57421875" style="7" bestFit="1" customWidth="1"/>
    <col min="18" max="22" width="9.140625" style="7" customWidth="1"/>
    <col min="23" max="23" width="6.7109375" style="7" bestFit="1" customWidth="1"/>
    <col min="24" max="24" width="12.57421875" style="7" bestFit="1" customWidth="1"/>
    <col min="25" max="16384" width="9.140625" style="7" customWidth="1"/>
  </cols>
  <sheetData>
    <row r="1" spans="1:17" ht="15">
      <c r="A1" s="158" t="s">
        <v>21</v>
      </c>
      <c r="B1" s="159"/>
      <c r="C1" s="159"/>
      <c r="D1" s="159"/>
      <c r="E1" s="159"/>
      <c r="F1" s="159"/>
      <c r="G1" s="159"/>
      <c r="H1" s="159"/>
      <c r="M1"/>
      <c r="N1" t="s">
        <v>53</v>
      </c>
      <c r="O1" t="s">
        <v>52</v>
      </c>
      <c r="Q1" s="62" t="s">
        <v>49</v>
      </c>
    </row>
    <row r="2" spans="1:17" ht="15">
      <c r="A2" s="105"/>
      <c r="B2" s="105"/>
      <c r="C2" s="105"/>
      <c r="D2" s="105"/>
      <c r="E2" s="105"/>
      <c r="F2" s="105"/>
      <c r="G2" s="105"/>
      <c r="H2" s="105"/>
      <c r="M2" t="s">
        <v>50</v>
      </c>
      <c r="N2" s="121" t="str">
        <f>'Função Pública'!I15</f>
        <v>Solteiro</v>
      </c>
      <c r="O2" s="121">
        <f>'Função Pública'!I18</f>
        <v>0</v>
      </c>
      <c r="P2" s="67"/>
      <c r="Q2" s="120" t="str">
        <f>INDEX(N6:S8,MATCH(N2,M6:M8,0),MATCH(O2,N5:S5,0))</f>
        <v>s0</v>
      </c>
    </row>
    <row r="3" spans="1:8" ht="12.75">
      <c r="A3" s="105"/>
      <c r="B3" s="105"/>
      <c r="C3" s="105"/>
      <c r="D3" s="105"/>
      <c r="E3" s="105"/>
      <c r="F3" s="105"/>
      <c r="G3" s="105"/>
      <c r="H3" s="105"/>
    </row>
    <row r="4" spans="1:8" ht="12.75">
      <c r="A4" s="106" t="s">
        <v>78</v>
      </c>
      <c r="B4" s="107"/>
      <c r="C4" s="106"/>
      <c r="D4" s="106"/>
      <c r="E4" s="106"/>
      <c r="F4" s="106"/>
      <c r="G4" s="106"/>
      <c r="H4" s="106"/>
    </row>
    <row r="5" spans="1:19" ht="12.75">
      <c r="A5" s="106" t="s">
        <v>22</v>
      </c>
      <c r="B5" s="108"/>
      <c r="C5" s="107"/>
      <c r="D5" s="107"/>
      <c r="E5" s="107"/>
      <c r="F5" s="107"/>
      <c r="G5" s="107"/>
      <c r="H5" s="107"/>
      <c r="M5" s="60"/>
      <c r="N5" s="63">
        <v>0</v>
      </c>
      <c r="O5" s="64">
        <v>1</v>
      </c>
      <c r="P5" s="63">
        <v>2</v>
      </c>
      <c r="Q5" s="65">
        <v>3</v>
      </c>
      <c r="R5" s="65">
        <v>4</v>
      </c>
      <c r="S5" s="63" t="s">
        <v>25</v>
      </c>
    </row>
    <row r="6" spans="1:19" ht="15.75">
      <c r="A6" s="8"/>
      <c r="B6" s="10"/>
      <c r="C6" s="9"/>
      <c r="D6" s="9"/>
      <c r="E6" s="9"/>
      <c r="F6" s="9"/>
      <c r="G6" s="9"/>
      <c r="H6" s="11"/>
      <c r="M6" s="61" t="s">
        <v>20</v>
      </c>
      <c r="N6" s="68" t="s">
        <v>31</v>
      </c>
      <c r="O6" s="68" t="s">
        <v>32</v>
      </c>
      <c r="P6" s="68" t="s">
        <v>33</v>
      </c>
      <c r="Q6" s="69" t="s">
        <v>34</v>
      </c>
      <c r="R6" s="69" t="s">
        <v>35</v>
      </c>
      <c r="S6" s="69" t="s">
        <v>36</v>
      </c>
    </row>
    <row r="7" spans="2:19" ht="12.75">
      <c r="B7" s="12"/>
      <c r="M7" s="61" t="s">
        <v>54</v>
      </c>
      <c r="N7" s="68" t="s">
        <v>37</v>
      </c>
      <c r="O7" s="68" t="s">
        <v>38</v>
      </c>
      <c r="P7" s="68" t="s">
        <v>39</v>
      </c>
      <c r="Q7" s="69" t="s">
        <v>40</v>
      </c>
      <c r="R7" s="69" t="s">
        <v>41</v>
      </c>
      <c r="S7" s="69" t="s">
        <v>42</v>
      </c>
    </row>
    <row r="8" spans="1:19" ht="19.5" customHeight="1">
      <c r="A8" s="160" t="s">
        <v>23</v>
      </c>
      <c r="B8" s="161"/>
      <c r="C8" s="13" t="s">
        <v>24</v>
      </c>
      <c r="D8" s="14"/>
      <c r="E8" s="14"/>
      <c r="F8" s="14"/>
      <c r="G8" s="14"/>
      <c r="H8" s="15"/>
      <c r="M8" s="61" t="s">
        <v>55</v>
      </c>
      <c r="N8" s="68" t="s">
        <v>43</v>
      </c>
      <c r="O8" s="68" t="s">
        <v>44</v>
      </c>
      <c r="P8" s="68" t="s">
        <v>45</v>
      </c>
      <c r="Q8" s="69" t="s">
        <v>46</v>
      </c>
      <c r="R8" s="69" t="s">
        <v>47</v>
      </c>
      <c r="S8" s="69" t="s">
        <v>48</v>
      </c>
    </row>
    <row r="9" spans="1:2" ht="15.75" customHeight="1">
      <c r="A9" s="162"/>
      <c r="B9" s="163"/>
    </row>
    <row r="10" spans="1:8" ht="15.75" customHeight="1">
      <c r="A10" s="48" t="s">
        <v>30</v>
      </c>
      <c r="B10" s="49" t="s">
        <v>26</v>
      </c>
      <c r="C10" s="16">
        <v>0</v>
      </c>
      <c r="D10" s="17">
        <v>1</v>
      </c>
      <c r="E10" s="16">
        <v>2</v>
      </c>
      <c r="F10" s="17">
        <v>3</v>
      </c>
      <c r="G10" s="16">
        <v>4</v>
      </c>
      <c r="H10" s="18" t="s">
        <v>25</v>
      </c>
    </row>
    <row r="11" spans="1:11" ht="13.5">
      <c r="A11" s="19">
        <v>0</v>
      </c>
      <c r="B11" s="109">
        <v>585</v>
      </c>
      <c r="C11" s="95">
        <v>0</v>
      </c>
      <c r="D11" s="96">
        <v>0</v>
      </c>
      <c r="E11" s="95">
        <v>0</v>
      </c>
      <c r="F11" s="96">
        <v>0</v>
      </c>
      <c r="G11" s="95">
        <v>0</v>
      </c>
      <c r="H11" s="97">
        <v>0</v>
      </c>
      <c r="J11" s="21"/>
      <c r="K11" s="21"/>
    </row>
    <row r="12" spans="1:26" ht="13.5">
      <c r="A12" s="50">
        <f>B11+0.01</f>
        <v>585.01</v>
      </c>
      <c r="B12" s="110">
        <v>590</v>
      </c>
      <c r="C12" s="98">
        <v>0.01</v>
      </c>
      <c r="D12" s="99">
        <v>0</v>
      </c>
      <c r="E12" s="98">
        <v>0</v>
      </c>
      <c r="F12" s="99">
        <v>0</v>
      </c>
      <c r="G12" s="98">
        <v>0</v>
      </c>
      <c r="H12" s="100">
        <v>0</v>
      </c>
      <c r="J12" s="21"/>
      <c r="K12" s="21"/>
      <c r="M12" s="7" t="s">
        <v>49</v>
      </c>
      <c r="N12" s="7" t="s">
        <v>51</v>
      </c>
      <c r="W12" s="7" t="s">
        <v>49</v>
      </c>
      <c r="X12" s="7" t="s">
        <v>51</v>
      </c>
      <c r="Z12" s="7" t="s">
        <v>88</v>
      </c>
    </row>
    <row r="13" spans="1:24" ht="13.5">
      <c r="A13" s="50">
        <f aca="true" t="shared" si="0" ref="A13:A48">B12+0.01</f>
        <v>590.01</v>
      </c>
      <c r="B13" s="110">
        <v>595</v>
      </c>
      <c r="C13" s="98">
        <v>0.02</v>
      </c>
      <c r="D13" s="99">
        <v>0</v>
      </c>
      <c r="E13" s="98">
        <v>0</v>
      </c>
      <c r="F13" s="99">
        <v>0</v>
      </c>
      <c r="G13" s="98">
        <v>0</v>
      </c>
      <c r="H13" s="100">
        <v>0</v>
      </c>
      <c r="J13" s="21"/>
      <c r="K13" s="21"/>
      <c r="M13" s="7" t="s">
        <v>31</v>
      </c>
      <c r="N13" s="119">
        <f>VLOOKUP('Função Pública'!$I$12,$A$11:$H$48,3,TRUE)</f>
        <v>0</v>
      </c>
      <c r="W13" s="7" t="s">
        <v>31</v>
      </c>
      <c r="X13" s="119">
        <f>VLOOKUP('Função Pública'!$N$50,$A$11:$H$48,3,TRUE)</f>
        <v>0</v>
      </c>
    </row>
    <row r="14" spans="1:24" ht="13.5">
      <c r="A14" s="50">
        <f t="shared" si="0"/>
        <v>595.01</v>
      </c>
      <c r="B14" s="110">
        <v>643.3714285714286</v>
      </c>
      <c r="C14" s="98">
        <v>0.03</v>
      </c>
      <c r="D14" s="99">
        <v>0.01</v>
      </c>
      <c r="E14" s="98">
        <v>0</v>
      </c>
      <c r="F14" s="99">
        <v>0</v>
      </c>
      <c r="G14" s="98">
        <v>0</v>
      </c>
      <c r="H14" s="100">
        <v>0</v>
      </c>
      <c r="J14" s="21"/>
      <c r="K14" s="21"/>
      <c r="M14" s="7" t="s">
        <v>32</v>
      </c>
      <c r="N14" s="119">
        <f>VLOOKUP('Função Pública'!$I$12,$A$11:$H$48,4,TRUE)</f>
        <v>0</v>
      </c>
      <c r="W14" s="7" t="s">
        <v>32</v>
      </c>
      <c r="X14" s="119">
        <f>VLOOKUP('Função Pública'!$N$50,$A$11:$H$48,4,TRUE)</f>
        <v>0</v>
      </c>
    </row>
    <row r="15" spans="1:24" ht="13.5">
      <c r="A15" s="50">
        <f t="shared" si="0"/>
        <v>643.3814285714286</v>
      </c>
      <c r="B15" s="110">
        <v>698.5714285714286</v>
      </c>
      <c r="C15" s="98">
        <v>0.04</v>
      </c>
      <c r="D15" s="99">
        <v>0.02</v>
      </c>
      <c r="E15" s="98">
        <v>0.01</v>
      </c>
      <c r="F15" s="99">
        <v>0</v>
      </c>
      <c r="G15" s="98">
        <v>0</v>
      </c>
      <c r="H15" s="100">
        <v>0</v>
      </c>
      <c r="J15" s="21"/>
      <c r="K15" s="21"/>
      <c r="M15" s="7" t="s">
        <v>33</v>
      </c>
      <c r="N15" s="119">
        <f>VLOOKUP('Função Pública'!$I$12,$A$11:$H$48,5,TRUE)</f>
        <v>0</v>
      </c>
      <c r="Q15" s="66">
        <f>VLOOKUP(Q2,M13:N30,2,FALSE)</f>
        <v>0</v>
      </c>
      <c r="W15" s="7" t="s">
        <v>33</v>
      </c>
      <c r="X15" s="119">
        <f>VLOOKUP('Função Pública'!$N$50,$A$11:$H$48,5,TRUE)</f>
        <v>0</v>
      </c>
    </row>
    <row r="16" spans="1:24" ht="13.5">
      <c r="A16" s="50">
        <f t="shared" si="0"/>
        <v>698.5814285714285</v>
      </c>
      <c r="B16" s="110">
        <v>765.6</v>
      </c>
      <c r="C16" s="98">
        <v>0.055</v>
      </c>
      <c r="D16" s="99">
        <v>0.035</v>
      </c>
      <c r="E16" s="98">
        <v>0.025</v>
      </c>
      <c r="F16" s="99">
        <v>0.009999999999999998</v>
      </c>
      <c r="G16" s="98">
        <v>0</v>
      </c>
      <c r="H16" s="100">
        <v>0</v>
      </c>
      <c r="J16" s="21"/>
      <c r="K16" s="21"/>
      <c r="M16" s="7" t="s">
        <v>34</v>
      </c>
      <c r="N16" s="119">
        <f>VLOOKUP('Função Pública'!$I$12,$A$11:$H$48,6,TRUE)</f>
        <v>0</v>
      </c>
      <c r="W16" s="7" t="s">
        <v>34</v>
      </c>
      <c r="X16" s="119">
        <f>VLOOKUP('Função Pública'!$N$50,$A$11:$H$48,6,TRUE)</f>
        <v>0</v>
      </c>
    </row>
    <row r="17" spans="1:24" ht="13.5">
      <c r="A17" s="50">
        <f t="shared" si="0"/>
        <v>765.61</v>
      </c>
      <c r="B17" s="110">
        <v>864.1714285714286</v>
      </c>
      <c r="C17" s="98">
        <v>0.065</v>
      </c>
      <c r="D17" s="99">
        <v>0.055</v>
      </c>
      <c r="E17" s="98">
        <v>0.035</v>
      </c>
      <c r="F17" s="99">
        <v>0.02</v>
      </c>
      <c r="G17" s="98">
        <v>0.009999999999999998</v>
      </c>
      <c r="H17" s="100">
        <v>0</v>
      </c>
      <c r="J17" s="21"/>
      <c r="K17" s="21"/>
      <c r="M17" s="7" t="s">
        <v>35</v>
      </c>
      <c r="N17" s="119">
        <f>VLOOKUP('Função Pública'!$I$12,$A$11:$H$48,7,TRUE)</f>
        <v>0</v>
      </c>
      <c r="W17" s="7" t="s">
        <v>35</v>
      </c>
      <c r="X17" s="119">
        <f>VLOOKUP('Função Pública'!$N$50,$A$11:$H$48,7,TRUE)</f>
        <v>0</v>
      </c>
    </row>
    <row r="18" spans="1:24" ht="13.5">
      <c r="A18" s="50">
        <f t="shared" si="0"/>
        <v>864.1814285714286</v>
      </c>
      <c r="B18" s="110">
        <v>1003.4857142857143</v>
      </c>
      <c r="C18" s="98">
        <v>0.075</v>
      </c>
      <c r="D18" s="99">
        <v>0.065</v>
      </c>
      <c r="E18" s="98">
        <v>0.045</v>
      </c>
      <c r="F18" s="99">
        <v>0.030000000000000002</v>
      </c>
      <c r="G18" s="98">
        <v>0.02</v>
      </c>
      <c r="H18" s="100">
        <v>0.009999999999999998</v>
      </c>
      <c r="J18" s="21"/>
      <c r="K18" s="21"/>
      <c r="M18" s="7" t="s">
        <v>36</v>
      </c>
      <c r="N18" s="119">
        <f>VLOOKUP('Função Pública'!$I$12,$A$11:$H$48,8,TRUE)</f>
        <v>0</v>
      </c>
      <c r="W18" s="7" t="s">
        <v>36</v>
      </c>
      <c r="X18" s="119">
        <f>VLOOKUP('Função Pública'!$N$50,$A$11:$H$48,8,TRUE)</f>
        <v>0</v>
      </c>
    </row>
    <row r="19" spans="1:24" ht="13.5">
      <c r="A19" s="50">
        <f t="shared" si="0"/>
        <v>1003.4957142857143</v>
      </c>
      <c r="B19" s="110">
        <v>1109.942857142857</v>
      </c>
      <c r="C19" s="98">
        <v>0.09</v>
      </c>
      <c r="D19" s="99">
        <v>0.08</v>
      </c>
      <c r="E19" s="98">
        <v>0.07</v>
      </c>
      <c r="F19" s="99">
        <v>0.045000000000000005</v>
      </c>
      <c r="G19" s="98">
        <v>0.035</v>
      </c>
      <c r="H19" s="100">
        <v>0.024999999999999998</v>
      </c>
      <c r="M19" s="7" t="s">
        <v>37</v>
      </c>
      <c r="N19" s="119">
        <f>VLOOKUP('Função Pública'!$I$12,'Tabela R.F. 2012 - F.P.'!$A$60:$H$95,3,TRUE)</f>
        <v>0</v>
      </c>
      <c r="W19" s="7" t="s">
        <v>37</v>
      </c>
      <c r="X19" s="119">
        <f>VLOOKUP('Função Pública'!$N$50,'Tabela R.F. 2012 - F.P.'!$A$60:$H$95,3,TRUE)</f>
        <v>0</v>
      </c>
    </row>
    <row r="20" spans="1:24" ht="13.5">
      <c r="A20" s="50">
        <f t="shared" si="0"/>
        <v>1109.952857142857</v>
      </c>
      <c r="B20" s="110">
        <v>1188.8000000000002</v>
      </c>
      <c r="C20" s="98">
        <v>0.1</v>
      </c>
      <c r="D20" s="99">
        <v>0.09</v>
      </c>
      <c r="E20" s="98">
        <v>0.08</v>
      </c>
      <c r="F20" s="99">
        <v>0.065</v>
      </c>
      <c r="G20" s="98">
        <v>0.045000000000000005</v>
      </c>
      <c r="H20" s="100">
        <v>0.035</v>
      </c>
      <c r="M20" s="7" t="s">
        <v>38</v>
      </c>
      <c r="N20" s="119">
        <f>VLOOKUP('Função Pública'!$I$12,'Tabela R.F. 2012 - F.P.'!$A$60:$H$95,4,TRUE)</f>
        <v>0</v>
      </c>
      <c r="W20" s="7" t="s">
        <v>38</v>
      </c>
      <c r="X20" s="119">
        <f>VLOOKUP('Função Pública'!$N$50,'Tabela R.F. 2012 - F.P.'!$A$60:$H$95,4,TRUE)</f>
        <v>0</v>
      </c>
    </row>
    <row r="21" spans="1:24" ht="13.5">
      <c r="A21" s="50">
        <f t="shared" si="0"/>
        <v>1188.8100000000002</v>
      </c>
      <c r="B21" s="110">
        <v>1311.3333333333335</v>
      </c>
      <c r="C21" s="98">
        <v>0.11</v>
      </c>
      <c r="D21" s="99">
        <v>0.1</v>
      </c>
      <c r="E21" s="98">
        <v>0.09</v>
      </c>
      <c r="F21" s="99">
        <v>0.075</v>
      </c>
      <c r="G21" s="98">
        <v>0.065</v>
      </c>
      <c r="H21" s="100">
        <v>0.055</v>
      </c>
      <c r="M21" s="7" t="s">
        <v>39</v>
      </c>
      <c r="N21" s="119">
        <f>VLOOKUP('Função Pública'!$I$12,'Tabela R.F. 2012 - F.P.'!$A$60:$H$95,5,TRUE)</f>
        <v>0</v>
      </c>
      <c r="W21" s="7" t="s">
        <v>39</v>
      </c>
      <c r="X21" s="119">
        <f>VLOOKUP('Função Pública'!$N$50,'Tabela R.F. 2012 - F.P.'!$A$60:$H$95,5,TRUE)</f>
        <v>0</v>
      </c>
    </row>
    <row r="22" spans="1:24" ht="13.5">
      <c r="A22" s="50">
        <f t="shared" si="0"/>
        <v>1311.3433333333335</v>
      </c>
      <c r="B22" s="110">
        <v>1405.8333333333335</v>
      </c>
      <c r="C22" s="98">
        <v>0.12</v>
      </c>
      <c r="D22" s="99">
        <v>0.11</v>
      </c>
      <c r="E22" s="98">
        <v>0.1</v>
      </c>
      <c r="F22" s="99">
        <v>0.08499999999999999</v>
      </c>
      <c r="G22" s="98">
        <v>0.075</v>
      </c>
      <c r="H22" s="100">
        <v>0.065</v>
      </c>
      <c r="M22" s="7" t="s">
        <v>40</v>
      </c>
      <c r="N22" s="119">
        <f>VLOOKUP('Função Pública'!$I$12,'Tabela R.F. 2012 - F.P.'!$A$60:$H$95,6,TRUE)</f>
        <v>0</v>
      </c>
      <c r="W22" s="7" t="s">
        <v>40</v>
      </c>
      <c r="X22" s="119">
        <f>VLOOKUP('Função Pública'!$N$50,'Tabela R.F. 2012 - F.P.'!$A$60:$H$95,6,TRUE)</f>
        <v>0</v>
      </c>
    </row>
    <row r="23" spans="1:24" ht="13.5">
      <c r="A23" s="50">
        <f t="shared" si="0"/>
        <v>1405.8433333333335</v>
      </c>
      <c r="B23" s="110">
        <v>1516.6666666666665</v>
      </c>
      <c r="C23" s="98">
        <v>0.13</v>
      </c>
      <c r="D23" s="99">
        <v>0.12</v>
      </c>
      <c r="E23" s="98">
        <v>0.11</v>
      </c>
      <c r="F23" s="99">
        <v>0.095</v>
      </c>
      <c r="G23" s="98">
        <v>0.08499999999999999</v>
      </c>
      <c r="H23" s="100">
        <v>0.075</v>
      </c>
      <c r="M23" s="7" t="s">
        <v>41</v>
      </c>
      <c r="N23" s="119">
        <f>VLOOKUP('Função Pública'!$I$12,'Tabela R.F. 2012 - F.P.'!$A$60:$H$95,7,TRUE)</f>
        <v>0</v>
      </c>
      <c r="W23" s="7" t="s">
        <v>41</v>
      </c>
      <c r="X23" s="119">
        <f>VLOOKUP('Função Pública'!$N$50,'Tabela R.F. 2012 - F.P.'!$A$60:$H$95,7,TRUE)</f>
        <v>0</v>
      </c>
    </row>
    <row r="24" spans="1:24" ht="13.5">
      <c r="A24" s="50">
        <f t="shared" si="0"/>
        <v>1516.6766666666665</v>
      </c>
      <c r="B24" s="110">
        <v>1634.5</v>
      </c>
      <c r="C24" s="98">
        <v>0.14</v>
      </c>
      <c r="D24" s="99">
        <v>0.13</v>
      </c>
      <c r="E24" s="98">
        <v>0.12</v>
      </c>
      <c r="F24" s="99">
        <v>0.105</v>
      </c>
      <c r="G24" s="98">
        <v>0.105</v>
      </c>
      <c r="H24" s="100">
        <v>0.095</v>
      </c>
      <c r="M24" s="7" t="s">
        <v>42</v>
      </c>
      <c r="N24" s="119">
        <f>VLOOKUP('Função Pública'!$I$12,'Tabela R.F. 2012 - F.P.'!$A$60:$H$95,8,TRUE)</f>
        <v>0</v>
      </c>
      <c r="W24" s="7" t="s">
        <v>42</v>
      </c>
      <c r="X24" s="119">
        <f>VLOOKUP('Função Pública'!$N$50,'Tabela R.F. 2012 - F.P.'!$A$60:$H$95,8,TRUE)</f>
        <v>0</v>
      </c>
    </row>
    <row r="25" spans="1:24" ht="13.5">
      <c r="A25" s="50">
        <f t="shared" si="0"/>
        <v>1634.51</v>
      </c>
      <c r="B25" s="110">
        <v>1793.1666666666667</v>
      </c>
      <c r="C25" s="98">
        <v>0.15</v>
      </c>
      <c r="D25" s="99">
        <v>0.14</v>
      </c>
      <c r="E25" s="98">
        <v>0.13</v>
      </c>
      <c r="F25" s="99">
        <v>0.125</v>
      </c>
      <c r="G25" s="98">
        <v>0.11499999999999999</v>
      </c>
      <c r="H25" s="100">
        <v>0.105</v>
      </c>
      <c r="M25" s="7" t="s">
        <v>43</v>
      </c>
      <c r="N25" s="119">
        <f>VLOOKUP('Função Pública'!$I$12,'Tabela R.F. 2012 - F.P.'!$A$108:$H$145,3,TRUE)</f>
        <v>0</v>
      </c>
      <c r="W25" s="7" t="s">
        <v>43</v>
      </c>
      <c r="X25" s="119">
        <f>VLOOKUP('Função Pública'!$N$50,'Tabela R.F. 2012 - F.P.'!$A$108:$H$145,3,TRUE)</f>
        <v>0</v>
      </c>
    </row>
    <row r="26" spans="1:24" ht="13.5">
      <c r="A26" s="50">
        <f t="shared" si="0"/>
        <v>1793.1766666666667</v>
      </c>
      <c r="B26" s="110">
        <v>1963.5</v>
      </c>
      <c r="C26" s="98">
        <v>0.165</v>
      </c>
      <c r="D26" s="99">
        <v>0.155</v>
      </c>
      <c r="E26" s="98">
        <v>0.155</v>
      </c>
      <c r="F26" s="99">
        <v>0.13999999999999999</v>
      </c>
      <c r="G26" s="98">
        <v>0.13</v>
      </c>
      <c r="H26" s="100">
        <v>0.12</v>
      </c>
      <c r="M26" s="7" t="s">
        <v>44</v>
      </c>
      <c r="N26" s="119">
        <f>VLOOKUP('Função Pública'!$I$12,'Tabela R.F. 2012 - F.P.'!$A$108:$H$145,4,TRUE)</f>
        <v>0</v>
      </c>
      <c r="W26" s="7" t="s">
        <v>44</v>
      </c>
      <c r="X26" s="119">
        <f>VLOOKUP('Função Pública'!$N$50,'Tabela R.F. 2012 - F.P.'!$A$108:$H$145,4,TRUE)</f>
        <v>0</v>
      </c>
    </row>
    <row r="27" spans="1:24" ht="13.5">
      <c r="A27" s="50">
        <f t="shared" si="0"/>
        <v>1963.51</v>
      </c>
      <c r="B27" s="110">
        <v>2146.666666666667</v>
      </c>
      <c r="C27" s="98">
        <v>0.18</v>
      </c>
      <c r="D27" s="99">
        <v>0.17</v>
      </c>
      <c r="E27" s="98">
        <v>0.17</v>
      </c>
      <c r="F27" s="99">
        <v>0.155</v>
      </c>
      <c r="G27" s="98">
        <v>0.145</v>
      </c>
      <c r="H27" s="100">
        <v>0.145</v>
      </c>
      <c r="M27" s="7" t="s">
        <v>45</v>
      </c>
      <c r="N27" s="119">
        <f>VLOOKUP('Função Pública'!$I$12,'Tabela R.F. 2012 - F.P.'!$A$108:$H$145,5,TRUE)</f>
        <v>0</v>
      </c>
      <c r="W27" s="7" t="s">
        <v>45</v>
      </c>
      <c r="X27" s="119">
        <f>VLOOKUP('Função Pública'!$N$50,'Tabela R.F. 2012 - F.P.'!$A$108:$H$145,5,TRUE)</f>
        <v>0</v>
      </c>
    </row>
    <row r="28" spans="1:24" ht="13.5">
      <c r="A28" s="50">
        <f t="shared" si="0"/>
        <v>2146.676666666667</v>
      </c>
      <c r="B28" s="110">
        <v>2269.166666666667</v>
      </c>
      <c r="C28" s="98">
        <v>0.19</v>
      </c>
      <c r="D28" s="99">
        <v>0.18</v>
      </c>
      <c r="E28" s="98">
        <v>0.18</v>
      </c>
      <c r="F28" s="99">
        <v>0.165</v>
      </c>
      <c r="G28" s="98">
        <v>0.165</v>
      </c>
      <c r="H28" s="100">
        <v>0.155</v>
      </c>
      <c r="M28" s="7" t="s">
        <v>46</v>
      </c>
      <c r="N28" s="119">
        <f>VLOOKUP('Função Pública'!$I$12,'Tabela R.F. 2012 - F.P.'!$A$108:$H$145,6,TRUE)</f>
        <v>0</v>
      </c>
      <c r="W28" s="7" t="s">
        <v>46</v>
      </c>
      <c r="X28" s="119">
        <f>VLOOKUP('Função Pública'!$N$50,'Tabela R.F. 2012 - F.P.'!$A$108:$H$145,6,TRUE)</f>
        <v>0</v>
      </c>
    </row>
    <row r="29" spans="1:24" ht="13.5">
      <c r="A29" s="50">
        <f t="shared" si="0"/>
        <v>2269.176666666667</v>
      </c>
      <c r="B29" s="110">
        <v>2398.666666666667</v>
      </c>
      <c r="C29" s="98">
        <v>0.2</v>
      </c>
      <c r="D29" s="99">
        <v>0.19</v>
      </c>
      <c r="E29" s="98">
        <v>0.19</v>
      </c>
      <c r="F29" s="99">
        <v>0.175</v>
      </c>
      <c r="G29" s="98">
        <v>0.175</v>
      </c>
      <c r="H29" s="100">
        <v>0.165</v>
      </c>
      <c r="M29" s="7" t="s">
        <v>47</v>
      </c>
      <c r="N29" s="119">
        <f>VLOOKUP('Função Pública'!$I$12,'Tabela R.F. 2012 - F.P.'!$A$108:$H$145,7,TRUE)</f>
        <v>0</v>
      </c>
      <c r="W29" s="7" t="s">
        <v>47</v>
      </c>
      <c r="X29" s="119">
        <f>VLOOKUP('Função Pública'!$N$50,'Tabela R.F. 2012 - F.P.'!$A$108:$H$145,7,TRUE)</f>
        <v>0</v>
      </c>
    </row>
    <row r="30" spans="1:24" ht="13.5">
      <c r="A30" s="50">
        <f t="shared" si="0"/>
        <v>2398.676666666667</v>
      </c>
      <c r="B30" s="110">
        <v>2545.666666666667</v>
      </c>
      <c r="C30" s="98">
        <v>0.21</v>
      </c>
      <c r="D30" s="99">
        <v>0.2</v>
      </c>
      <c r="E30" s="98">
        <v>0.2</v>
      </c>
      <c r="F30" s="99">
        <v>0.185</v>
      </c>
      <c r="G30" s="98">
        <v>0.185</v>
      </c>
      <c r="H30" s="100">
        <v>0.175</v>
      </c>
      <c r="M30" s="7" t="s">
        <v>48</v>
      </c>
      <c r="N30" s="119">
        <f>VLOOKUP('Função Pública'!$I$12,'Tabela R.F. 2012 - F.P.'!$A$108:$H$145,8,TRUE)</f>
        <v>0</v>
      </c>
      <c r="W30" s="7" t="s">
        <v>48</v>
      </c>
      <c r="X30" s="119">
        <f>VLOOKUP('Função Pública'!$N$50,'Tabela R.F. 2012 - F.P.'!$A$108:$H$145,8,TRUE)</f>
        <v>0</v>
      </c>
    </row>
    <row r="31" spans="1:8" ht="13.5">
      <c r="A31" s="50">
        <f t="shared" si="0"/>
        <v>2545.676666666667</v>
      </c>
      <c r="B31" s="110">
        <v>2716</v>
      </c>
      <c r="C31" s="98">
        <v>0.22</v>
      </c>
      <c r="D31" s="99">
        <v>0.21</v>
      </c>
      <c r="E31" s="98">
        <v>0.21</v>
      </c>
      <c r="F31" s="99">
        <v>0.195</v>
      </c>
      <c r="G31" s="98">
        <v>0.195</v>
      </c>
      <c r="H31" s="100">
        <v>0.185</v>
      </c>
    </row>
    <row r="32" spans="1:8" ht="13.5">
      <c r="A32" s="50">
        <f t="shared" si="0"/>
        <v>2716.01</v>
      </c>
      <c r="B32" s="110">
        <v>2910.833333333333</v>
      </c>
      <c r="C32" s="98">
        <v>0.23</v>
      </c>
      <c r="D32" s="99">
        <v>0.23</v>
      </c>
      <c r="E32" s="98">
        <v>0.22</v>
      </c>
      <c r="F32" s="99">
        <v>0.215</v>
      </c>
      <c r="G32" s="98">
        <v>0.205</v>
      </c>
      <c r="H32" s="100">
        <v>0.205</v>
      </c>
    </row>
    <row r="33" spans="1:8" ht="13.5">
      <c r="A33" s="50">
        <f t="shared" si="0"/>
        <v>2910.8433333333332</v>
      </c>
      <c r="B33" s="110">
        <v>3175.666666666667</v>
      </c>
      <c r="C33" s="98">
        <v>0.24</v>
      </c>
      <c r="D33" s="99">
        <v>0.24</v>
      </c>
      <c r="E33" s="98">
        <v>0.23</v>
      </c>
      <c r="F33" s="99">
        <v>0.225</v>
      </c>
      <c r="G33" s="98">
        <v>0.215</v>
      </c>
      <c r="H33" s="100">
        <v>0.215</v>
      </c>
    </row>
    <row r="34" spans="1:8" ht="13.5">
      <c r="A34" s="50">
        <f t="shared" si="0"/>
        <v>3175.676666666667</v>
      </c>
      <c r="B34" s="110">
        <v>3563</v>
      </c>
      <c r="C34" s="98">
        <v>0.25</v>
      </c>
      <c r="D34" s="99">
        <v>0.25</v>
      </c>
      <c r="E34" s="98">
        <v>0.24</v>
      </c>
      <c r="F34" s="99">
        <v>0.235</v>
      </c>
      <c r="G34" s="98">
        <v>0.225</v>
      </c>
      <c r="H34" s="100">
        <v>0.225</v>
      </c>
    </row>
    <row r="35" spans="1:8" ht="13.5">
      <c r="A35" s="50">
        <f t="shared" si="0"/>
        <v>3563.01</v>
      </c>
      <c r="B35" s="110">
        <v>4057.6666666666665</v>
      </c>
      <c r="C35" s="98">
        <v>0.26</v>
      </c>
      <c r="D35" s="99">
        <v>0.26</v>
      </c>
      <c r="E35" s="98">
        <v>0.25</v>
      </c>
      <c r="F35" s="99">
        <v>0.245</v>
      </c>
      <c r="G35" s="98">
        <v>0.245</v>
      </c>
      <c r="H35" s="100">
        <v>0.235</v>
      </c>
    </row>
    <row r="36" spans="1:8" ht="13.5">
      <c r="A36" s="50">
        <f t="shared" si="0"/>
        <v>4057.6766666666667</v>
      </c>
      <c r="B36" s="110">
        <v>4727.333333333334</v>
      </c>
      <c r="C36" s="98">
        <v>0.27</v>
      </c>
      <c r="D36" s="99">
        <v>0.27</v>
      </c>
      <c r="E36" s="98">
        <v>0.26</v>
      </c>
      <c r="F36" s="99">
        <v>0.255</v>
      </c>
      <c r="G36" s="98">
        <v>0.255</v>
      </c>
      <c r="H36" s="100">
        <v>0.255</v>
      </c>
    </row>
    <row r="37" spans="1:8" ht="13.5">
      <c r="A37" s="50">
        <f t="shared" si="0"/>
        <v>4727.343333333334</v>
      </c>
      <c r="B37" s="110">
        <v>5338.666666666666</v>
      </c>
      <c r="C37" s="98">
        <v>0.285</v>
      </c>
      <c r="D37" s="99">
        <v>0.28</v>
      </c>
      <c r="E37" s="98">
        <v>0.27</v>
      </c>
      <c r="F37" s="99">
        <v>0.265</v>
      </c>
      <c r="G37" s="98">
        <v>0.265</v>
      </c>
      <c r="H37" s="100">
        <v>0.265</v>
      </c>
    </row>
    <row r="38" spans="1:8" ht="13.5">
      <c r="A38" s="50">
        <f t="shared" si="0"/>
        <v>5338.676666666666</v>
      </c>
      <c r="B38" s="110">
        <v>5962.833333333334</v>
      </c>
      <c r="C38" s="98">
        <v>0.295</v>
      </c>
      <c r="D38" s="99">
        <v>0.29</v>
      </c>
      <c r="E38" s="98">
        <v>0.29</v>
      </c>
      <c r="F38" s="99">
        <v>0.275</v>
      </c>
      <c r="G38" s="98">
        <v>0.275</v>
      </c>
      <c r="H38" s="100">
        <v>0.275</v>
      </c>
    </row>
    <row r="39" spans="1:8" ht="13.5">
      <c r="A39" s="50">
        <f t="shared" si="0"/>
        <v>5962.843333333334</v>
      </c>
      <c r="B39" s="110">
        <v>6750.333333333334</v>
      </c>
      <c r="C39" s="98">
        <v>0.305</v>
      </c>
      <c r="D39" s="99">
        <v>0.3</v>
      </c>
      <c r="E39" s="98">
        <v>0.3</v>
      </c>
      <c r="F39" s="99">
        <v>0.285</v>
      </c>
      <c r="G39" s="98">
        <v>0.285</v>
      </c>
      <c r="H39" s="100">
        <v>0.285</v>
      </c>
    </row>
    <row r="40" spans="1:8" ht="13.5">
      <c r="A40" s="50">
        <f t="shared" si="0"/>
        <v>6750.343333333334</v>
      </c>
      <c r="B40" s="110">
        <v>7761.833333333333</v>
      </c>
      <c r="C40" s="98">
        <v>0.325</v>
      </c>
      <c r="D40" s="99">
        <v>0.315</v>
      </c>
      <c r="E40" s="98">
        <v>0.315</v>
      </c>
      <c r="F40" s="99">
        <v>0.305</v>
      </c>
      <c r="G40" s="98">
        <v>0.305</v>
      </c>
      <c r="H40" s="100">
        <v>0.305</v>
      </c>
    </row>
    <row r="41" spans="1:8" ht="13.5">
      <c r="A41" s="50">
        <f t="shared" si="0"/>
        <v>7761.843333333333</v>
      </c>
      <c r="B41" s="110">
        <v>9160.666666666668</v>
      </c>
      <c r="C41" s="98">
        <v>0.335</v>
      </c>
      <c r="D41" s="99">
        <v>0.325</v>
      </c>
      <c r="E41" s="98">
        <v>0.325</v>
      </c>
      <c r="F41" s="99">
        <v>0.325</v>
      </c>
      <c r="G41" s="98">
        <v>0.315</v>
      </c>
      <c r="H41" s="100">
        <v>0.315</v>
      </c>
    </row>
    <row r="42" spans="1:8" ht="13.5">
      <c r="A42" s="50">
        <f t="shared" si="0"/>
        <v>9160.676666666668</v>
      </c>
      <c r="B42" s="110">
        <v>11030.833333333332</v>
      </c>
      <c r="C42" s="98">
        <v>0.35</v>
      </c>
      <c r="D42" s="99">
        <v>0.34</v>
      </c>
      <c r="E42" s="98">
        <v>0.34</v>
      </c>
      <c r="F42" s="99">
        <v>0.34</v>
      </c>
      <c r="G42" s="98">
        <v>0.34</v>
      </c>
      <c r="H42" s="100">
        <v>0.33</v>
      </c>
    </row>
    <row r="43" spans="1:8" ht="13.5">
      <c r="A43" s="50">
        <f t="shared" si="0"/>
        <v>11030.843333333332</v>
      </c>
      <c r="B43" s="110">
        <v>13018.833333333332</v>
      </c>
      <c r="C43" s="98">
        <v>0.36</v>
      </c>
      <c r="D43" s="99">
        <v>0.35</v>
      </c>
      <c r="E43" s="98">
        <v>0.35</v>
      </c>
      <c r="F43" s="99">
        <v>0.35</v>
      </c>
      <c r="G43" s="98">
        <v>0.35</v>
      </c>
      <c r="H43" s="100">
        <v>0.34</v>
      </c>
    </row>
    <row r="44" spans="1:8" ht="13.5">
      <c r="A44" s="50">
        <f t="shared" si="0"/>
        <v>13018.843333333332</v>
      </c>
      <c r="B44" s="110">
        <v>21756</v>
      </c>
      <c r="C44" s="101">
        <v>0.37</v>
      </c>
      <c r="D44" s="98">
        <v>0.36</v>
      </c>
      <c r="E44" s="99">
        <v>0.36</v>
      </c>
      <c r="F44" s="98">
        <v>0.36</v>
      </c>
      <c r="G44" s="99">
        <v>0.36</v>
      </c>
      <c r="H44" s="98">
        <v>0.35</v>
      </c>
    </row>
    <row r="45" spans="1:8" ht="13.5">
      <c r="A45" s="50">
        <f t="shared" si="0"/>
        <v>21756.01</v>
      </c>
      <c r="B45" s="110">
        <v>23333.333333333336</v>
      </c>
      <c r="C45" s="101">
        <v>0.38</v>
      </c>
      <c r="D45" s="98">
        <v>0.37</v>
      </c>
      <c r="E45" s="99">
        <v>0.37</v>
      </c>
      <c r="F45" s="98">
        <v>0.37</v>
      </c>
      <c r="G45" s="99">
        <v>0.37</v>
      </c>
      <c r="H45" s="98">
        <v>0.36</v>
      </c>
    </row>
    <row r="46" spans="1:8" ht="13.5">
      <c r="A46" s="50">
        <f t="shared" si="0"/>
        <v>23333.343333333334</v>
      </c>
      <c r="B46" s="110">
        <v>26250</v>
      </c>
      <c r="C46" s="101">
        <v>0.385</v>
      </c>
      <c r="D46" s="98">
        <v>0.38</v>
      </c>
      <c r="E46" s="99">
        <v>0.38</v>
      </c>
      <c r="F46" s="98">
        <v>0.38</v>
      </c>
      <c r="G46" s="99">
        <v>0.38</v>
      </c>
      <c r="H46" s="98">
        <v>0.37</v>
      </c>
    </row>
    <row r="47" spans="1:8" ht="13.5">
      <c r="A47" s="50">
        <f t="shared" si="0"/>
        <v>26250.01</v>
      </c>
      <c r="B47" s="110">
        <v>29166.666666666668</v>
      </c>
      <c r="C47" s="101">
        <v>0.39</v>
      </c>
      <c r="D47" s="98">
        <v>0.39</v>
      </c>
      <c r="E47" s="99">
        <v>0.39</v>
      </c>
      <c r="F47" s="98">
        <v>0.39</v>
      </c>
      <c r="G47" s="99">
        <v>0.39</v>
      </c>
      <c r="H47" s="98">
        <v>0.38</v>
      </c>
    </row>
    <row r="48" spans="1:8" ht="13.5">
      <c r="A48" s="50">
        <f t="shared" si="0"/>
        <v>29166.676666666666</v>
      </c>
      <c r="B48" s="24">
        <v>9999999999</v>
      </c>
      <c r="C48" s="102">
        <v>0.4</v>
      </c>
      <c r="D48" s="103">
        <v>0.4</v>
      </c>
      <c r="E48" s="104">
        <v>0.4</v>
      </c>
      <c r="F48" s="103">
        <v>0.4</v>
      </c>
      <c r="G48" s="104">
        <v>0.4</v>
      </c>
      <c r="H48" s="103">
        <v>0.39</v>
      </c>
    </row>
    <row r="49" spans="1:8" ht="13.5">
      <c r="A49" s="25"/>
      <c r="B49" s="22"/>
      <c r="C49" s="23"/>
      <c r="D49" s="23"/>
      <c r="E49" s="23"/>
      <c r="F49" s="23"/>
      <c r="G49" s="23"/>
      <c r="H49" s="23"/>
    </row>
    <row r="50" spans="1:8" ht="12.75">
      <c r="A50" s="164" t="s">
        <v>21</v>
      </c>
      <c r="B50" s="165"/>
      <c r="C50" s="165"/>
      <c r="D50" s="165"/>
      <c r="E50" s="165"/>
      <c r="F50" s="165"/>
      <c r="G50" s="165"/>
      <c r="H50" s="165"/>
    </row>
    <row r="51" spans="1:8" ht="12.75">
      <c r="A51" s="111"/>
      <c r="B51" s="112"/>
      <c r="C51" s="111"/>
      <c r="D51" s="111"/>
      <c r="E51" s="111"/>
      <c r="F51" s="111"/>
      <c r="G51" s="111"/>
      <c r="H51" s="111"/>
    </row>
    <row r="52" spans="1:8" ht="12.75">
      <c r="A52" s="113"/>
      <c r="B52" s="112"/>
      <c r="C52" s="111"/>
      <c r="D52" s="111"/>
      <c r="E52" s="111"/>
      <c r="F52" s="111"/>
      <c r="G52" s="114"/>
      <c r="H52" s="111"/>
    </row>
    <row r="53" spans="1:8" ht="12.75">
      <c r="A53" s="115" t="s">
        <v>79</v>
      </c>
      <c r="B53" s="116"/>
      <c r="C53" s="116"/>
      <c r="D53" s="116"/>
      <c r="E53" s="116"/>
      <c r="F53" s="116"/>
      <c r="G53" s="116"/>
      <c r="H53" s="116"/>
    </row>
    <row r="54" spans="1:8" ht="12.75">
      <c r="A54" s="115" t="s">
        <v>27</v>
      </c>
      <c r="B54" s="116"/>
      <c r="C54" s="116"/>
      <c r="D54" s="116"/>
      <c r="E54" s="116"/>
      <c r="F54" s="116"/>
      <c r="G54" s="116"/>
      <c r="H54" s="116"/>
    </row>
    <row r="55" spans="1:8" ht="15.75">
      <c r="A55" s="26"/>
      <c r="B55" s="27"/>
      <c r="C55" s="26"/>
      <c r="D55" s="26"/>
      <c r="E55" s="26"/>
      <c r="F55" s="26"/>
      <c r="G55" s="26"/>
      <c r="H55" s="28"/>
    </row>
    <row r="56" spans="1:8" ht="12.75">
      <c r="A56" s="26"/>
      <c r="B56" s="27"/>
      <c r="C56" s="26"/>
      <c r="D56" s="26"/>
      <c r="E56" s="26"/>
      <c r="F56" s="26"/>
      <c r="G56" s="26"/>
      <c r="H56" s="26"/>
    </row>
    <row r="57" spans="1:8" ht="19.5" customHeight="1">
      <c r="A57" s="166" t="s">
        <v>23</v>
      </c>
      <c r="B57" s="167"/>
      <c r="C57" s="29" t="s">
        <v>24</v>
      </c>
      <c r="D57" s="30"/>
      <c r="E57" s="30"/>
      <c r="F57" s="30"/>
      <c r="G57" s="30"/>
      <c r="H57" s="31"/>
    </row>
    <row r="58" spans="1:2" ht="17.25" customHeight="1">
      <c r="A58" s="168"/>
      <c r="B58" s="169"/>
    </row>
    <row r="59" spans="1:8" ht="17.25" customHeight="1">
      <c r="A59" s="51" t="s">
        <v>30</v>
      </c>
      <c r="B59" s="94" t="s">
        <v>26</v>
      </c>
      <c r="C59" s="32">
        <v>0</v>
      </c>
      <c r="D59" s="33">
        <v>1</v>
      </c>
      <c r="E59" s="33">
        <v>2</v>
      </c>
      <c r="F59" s="33">
        <v>3</v>
      </c>
      <c r="G59" s="33">
        <v>4</v>
      </c>
      <c r="H59" s="34" t="s">
        <v>25</v>
      </c>
    </row>
    <row r="60" spans="1:8" ht="13.5">
      <c r="A60" s="19">
        <v>0</v>
      </c>
      <c r="B60" s="110">
        <v>698.5714285714286</v>
      </c>
      <c r="C60" s="35">
        <v>0</v>
      </c>
      <c r="D60" s="36">
        <v>0</v>
      </c>
      <c r="E60" s="36">
        <v>0</v>
      </c>
      <c r="F60" s="36">
        <v>0</v>
      </c>
      <c r="G60" s="36">
        <v>0</v>
      </c>
      <c r="H60" s="36">
        <v>0</v>
      </c>
    </row>
    <row r="61" spans="1:8" ht="13.5">
      <c r="A61" s="50">
        <f>B60+0.01</f>
        <v>698.5814285714285</v>
      </c>
      <c r="B61" s="110">
        <v>726.1714285714286</v>
      </c>
      <c r="C61" s="37">
        <v>0.015</v>
      </c>
      <c r="D61" s="38">
        <v>0</v>
      </c>
      <c r="E61" s="38">
        <v>0</v>
      </c>
      <c r="F61" s="38">
        <v>0</v>
      </c>
      <c r="G61" s="38">
        <v>0</v>
      </c>
      <c r="H61" s="38">
        <v>0</v>
      </c>
    </row>
    <row r="62" spans="1:8" ht="13.5">
      <c r="A62" s="50">
        <f aca="true" t="shared" si="1" ref="A62:A95">B61+0.01</f>
        <v>726.1814285714286</v>
      </c>
      <c r="B62" s="110">
        <v>785.3142857142857</v>
      </c>
      <c r="C62" s="37">
        <v>0.025</v>
      </c>
      <c r="D62" s="37">
        <v>0</v>
      </c>
      <c r="E62" s="37">
        <v>0</v>
      </c>
      <c r="F62" s="37">
        <v>0</v>
      </c>
      <c r="G62" s="37">
        <v>0</v>
      </c>
      <c r="H62" s="37">
        <v>0</v>
      </c>
    </row>
    <row r="63" spans="1:8" ht="13.5">
      <c r="A63" s="50">
        <f t="shared" si="1"/>
        <v>785.3242857142857</v>
      </c>
      <c r="B63" s="110">
        <v>837.8857142857142</v>
      </c>
      <c r="C63" s="37">
        <v>0.035</v>
      </c>
      <c r="D63" s="37">
        <v>0.015</v>
      </c>
      <c r="E63" s="37">
        <v>0</v>
      </c>
      <c r="F63" s="37">
        <v>0</v>
      </c>
      <c r="G63" s="37">
        <v>0</v>
      </c>
      <c r="H63" s="37">
        <v>0</v>
      </c>
    </row>
    <row r="64" spans="1:8" ht="13.5">
      <c r="A64" s="50">
        <f t="shared" si="1"/>
        <v>837.8957142857142</v>
      </c>
      <c r="B64" s="110">
        <v>891.7714285714285</v>
      </c>
      <c r="C64" s="37">
        <v>0.045</v>
      </c>
      <c r="D64" s="37">
        <v>0.025</v>
      </c>
      <c r="E64" s="37">
        <v>0.015</v>
      </c>
      <c r="F64" s="37">
        <v>0</v>
      </c>
      <c r="G64" s="37">
        <v>0</v>
      </c>
      <c r="H64" s="37">
        <v>0</v>
      </c>
    </row>
    <row r="65" spans="1:8" ht="13.5">
      <c r="A65" s="50">
        <f t="shared" si="1"/>
        <v>891.7814285714285</v>
      </c>
      <c r="B65" s="110">
        <v>957.4857142857143</v>
      </c>
      <c r="C65" s="37">
        <v>0.055</v>
      </c>
      <c r="D65" s="37">
        <v>0.045</v>
      </c>
      <c r="E65" s="37">
        <v>0.025</v>
      </c>
      <c r="F65" s="37">
        <v>0.009999999999999998</v>
      </c>
      <c r="G65" s="37">
        <v>0</v>
      </c>
      <c r="H65" s="37">
        <v>0</v>
      </c>
    </row>
    <row r="66" spans="1:8" ht="13.5">
      <c r="A66" s="50">
        <f t="shared" si="1"/>
        <v>957.4957142857143</v>
      </c>
      <c r="B66" s="110">
        <v>1070.5142857142857</v>
      </c>
      <c r="C66" s="37">
        <v>0.065</v>
      </c>
      <c r="D66" s="37">
        <v>0.055</v>
      </c>
      <c r="E66" s="37">
        <v>0.045</v>
      </c>
      <c r="F66" s="37">
        <v>0.02</v>
      </c>
      <c r="G66" s="37">
        <v>0.009999999999999998</v>
      </c>
      <c r="H66" s="37">
        <v>0</v>
      </c>
    </row>
    <row r="67" spans="1:8" ht="13.5">
      <c r="A67" s="50">
        <f t="shared" si="1"/>
        <v>1070.5242857142857</v>
      </c>
      <c r="B67" s="110">
        <v>1208.5142857142857</v>
      </c>
      <c r="C67" s="37">
        <v>0.075</v>
      </c>
      <c r="D67" s="37">
        <v>0.065</v>
      </c>
      <c r="E67" s="37">
        <v>0.055</v>
      </c>
      <c r="F67" s="37">
        <v>0.04</v>
      </c>
      <c r="G67" s="37">
        <v>0.02</v>
      </c>
      <c r="H67" s="37">
        <v>0.009999999999999998</v>
      </c>
    </row>
    <row r="68" spans="1:8" ht="13.5">
      <c r="A68" s="50">
        <f t="shared" si="1"/>
        <v>1208.5242857142857</v>
      </c>
      <c r="B68" s="110">
        <v>1405.8333333333335</v>
      </c>
      <c r="C68" s="37">
        <v>0.085</v>
      </c>
      <c r="D68" s="37">
        <v>0.075</v>
      </c>
      <c r="E68" s="37">
        <v>0.065</v>
      </c>
      <c r="F68" s="37">
        <v>0.05</v>
      </c>
      <c r="G68" s="37">
        <v>0.04</v>
      </c>
      <c r="H68" s="37">
        <v>0.030000000000000002</v>
      </c>
    </row>
    <row r="69" spans="1:8" ht="13.5">
      <c r="A69" s="50">
        <f t="shared" si="1"/>
        <v>1405.8433333333335</v>
      </c>
      <c r="B69" s="110">
        <v>1611.1666666666665</v>
      </c>
      <c r="C69" s="37">
        <v>0.095</v>
      </c>
      <c r="D69" s="37">
        <v>0.085</v>
      </c>
      <c r="E69" s="37">
        <v>0.075</v>
      </c>
      <c r="F69" s="37">
        <v>0.060000000000000005</v>
      </c>
      <c r="G69" s="37">
        <v>0.05</v>
      </c>
      <c r="H69" s="37">
        <v>0.05</v>
      </c>
    </row>
    <row r="70" spans="1:8" ht="13.5">
      <c r="A70" s="50">
        <f t="shared" si="1"/>
        <v>1611.1766666666665</v>
      </c>
      <c r="B70" s="110">
        <v>1870.1666666666667</v>
      </c>
      <c r="C70" s="37">
        <v>0.105</v>
      </c>
      <c r="D70" s="37">
        <v>0.095</v>
      </c>
      <c r="E70" s="37">
        <v>0.085</v>
      </c>
      <c r="F70" s="37">
        <v>0.08</v>
      </c>
      <c r="G70" s="37">
        <v>0.06999999999999999</v>
      </c>
      <c r="H70" s="37">
        <v>0.060000000000000005</v>
      </c>
    </row>
    <row r="71" spans="1:8" ht="13.5">
      <c r="A71" s="50">
        <f t="shared" si="1"/>
        <v>1870.1766666666667</v>
      </c>
      <c r="B71" s="110">
        <v>1988</v>
      </c>
      <c r="C71" s="37">
        <v>0.12</v>
      </c>
      <c r="D71" s="37">
        <v>0.11</v>
      </c>
      <c r="E71" s="37">
        <v>0.11</v>
      </c>
      <c r="F71" s="37">
        <v>0.095</v>
      </c>
      <c r="G71" s="37">
        <v>0.08499999999999999</v>
      </c>
      <c r="H71" s="37">
        <v>0.08499999999999999</v>
      </c>
    </row>
    <row r="72" spans="1:8" ht="13.5">
      <c r="A72" s="50">
        <f t="shared" si="1"/>
        <v>1988.01</v>
      </c>
      <c r="B72" s="110">
        <v>2122.166666666667</v>
      </c>
      <c r="C72" s="37">
        <v>0.13</v>
      </c>
      <c r="D72" s="37">
        <v>0.12</v>
      </c>
      <c r="E72" s="37">
        <v>0.12</v>
      </c>
      <c r="F72" s="37">
        <v>0.105</v>
      </c>
      <c r="G72" s="37">
        <v>0.095</v>
      </c>
      <c r="H72" s="37">
        <v>0.095</v>
      </c>
    </row>
    <row r="73" spans="1:8" ht="13.5">
      <c r="A73" s="50">
        <f t="shared" si="1"/>
        <v>2122.176666666667</v>
      </c>
      <c r="B73" s="110">
        <v>2293.666666666667</v>
      </c>
      <c r="C73" s="37">
        <v>0.14</v>
      </c>
      <c r="D73" s="37">
        <v>0.13</v>
      </c>
      <c r="E73" s="37">
        <v>0.13</v>
      </c>
      <c r="F73" s="37">
        <v>0.11499999999999999</v>
      </c>
      <c r="G73" s="37">
        <v>0.11499999999999999</v>
      </c>
      <c r="H73" s="37">
        <v>0.105</v>
      </c>
    </row>
    <row r="74" spans="1:8" ht="13.5">
      <c r="A74" s="50">
        <f t="shared" si="1"/>
        <v>2293.676666666667</v>
      </c>
      <c r="B74" s="110">
        <v>2475.666666666667</v>
      </c>
      <c r="C74" s="37">
        <v>0.15</v>
      </c>
      <c r="D74" s="37">
        <v>0.14</v>
      </c>
      <c r="E74" s="37">
        <v>0.14</v>
      </c>
      <c r="F74" s="37">
        <v>0.125</v>
      </c>
      <c r="G74" s="37">
        <v>0.125</v>
      </c>
      <c r="H74" s="37">
        <v>0.11499999999999999</v>
      </c>
    </row>
    <row r="75" spans="1:8" ht="13.5">
      <c r="A75" s="50">
        <f t="shared" si="1"/>
        <v>2475.676666666667</v>
      </c>
      <c r="B75" s="110">
        <v>2692.666666666667</v>
      </c>
      <c r="C75" s="37">
        <v>0.16</v>
      </c>
      <c r="D75" s="37">
        <v>0.16</v>
      </c>
      <c r="E75" s="37">
        <v>0.15</v>
      </c>
      <c r="F75" s="37">
        <v>0.135</v>
      </c>
      <c r="G75" s="37">
        <v>0.135</v>
      </c>
      <c r="H75" s="37">
        <v>0.125</v>
      </c>
    </row>
    <row r="76" spans="1:8" ht="13.5">
      <c r="A76" s="50">
        <f t="shared" si="1"/>
        <v>2692.676666666667</v>
      </c>
      <c r="B76" s="110">
        <v>2945.833333333333</v>
      </c>
      <c r="C76" s="37">
        <v>0.17</v>
      </c>
      <c r="D76" s="37">
        <v>0.17</v>
      </c>
      <c r="E76" s="37">
        <v>0.16</v>
      </c>
      <c r="F76" s="37">
        <v>0.155</v>
      </c>
      <c r="G76" s="37">
        <v>0.145</v>
      </c>
      <c r="H76" s="37">
        <v>0.145</v>
      </c>
    </row>
    <row r="77" spans="1:8" ht="13.5">
      <c r="A77" s="50">
        <f t="shared" si="1"/>
        <v>2945.8433333333332</v>
      </c>
      <c r="B77" s="110">
        <v>3369.333333333333</v>
      </c>
      <c r="C77" s="37">
        <v>0.18</v>
      </c>
      <c r="D77" s="37">
        <v>0.18</v>
      </c>
      <c r="E77" s="37">
        <v>0.17</v>
      </c>
      <c r="F77" s="37">
        <v>0.165</v>
      </c>
      <c r="G77" s="37">
        <v>0.155</v>
      </c>
      <c r="H77" s="37">
        <v>0.155</v>
      </c>
    </row>
    <row r="78" spans="1:8" ht="13.5">
      <c r="A78" s="50">
        <f t="shared" si="1"/>
        <v>3369.3433333333332</v>
      </c>
      <c r="B78" s="110">
        <v>3851.1666666666665</v>
      </c>
      <c r="C78" s="37">
        <v>0.2</v>
      </c>
      <c r="D78" s="37">
        <v>0.2</v>
      </c>
      <c r="E78" s="37">
        <v>0.19</v>
      </c>
      <c r="F78" s="37">
        <v>0.185</v>
      </c>
      <c r="G78" s="37">
        <v>0.175</v>
      </c>
      <c r="H78" s="37">
        <v>0.175</v>
      </c>
    </row>
    <row r="79" spans="1:8" ht="13.5">
      <c r="A79" s="50">
        <f t="shared" si="1"/>
        <v>3851.1766666666667</v>
      </c>
      <c r="B79" s="110">
        <v>4145.166666666666</v>
      </c>
      <c r="C79" s="37">
        <v>0.21</v>
      </c>
      <c r="D79" s="37">
        <v>0.21</v>
      </c>
      <c r="E79" s="37">
        <v>0.2</v>
      </c>
      <c r="F79" s="37">
        <v>0.195</v>
      </c>
      <c r="G79" s="37">
        <v>0.195</v>
      </c>
      <c r="H79" s="37">
        <v>0.185</v>
      </c>
    </row>
    <row r="80" spans="1:8" ht="13.5">
      <c r="A80" s="50">
        <f t="shared" si="1"/>
        <v>4145.176666666666</v>
      </c>
      <c r="B80" s="110">
        <v>4456.666666666666</v>
      </c>
      <c r="C80" s="37">
        <v>0.22</v>
      </c>
      <c r="D80" s="37">
        <v>0.22</v>
      </c>
      <c r="E80" s="37">
        <v>0.21</v>
      </c>
      <c r="F80" s="37">
        <v>0.205</v>
      </c>
      <c r="G80" s="37">
        <v>0.205</v>
      </c>
      <c r="H80" s="37">
        <v>0.195</v>
      </c>
    </row>
    <row r="81" spans="1:8" ht="13.5">
      <c r="A81" s="50">
        <f t="shared" si="1"/>
        <v>4456.676666666666</v>
      </c>
      <c r="B81" s="110">
        <v>4833.5</v>
      </c>
      <c r="C81" s="37">
        <v>0.23</v>
      </c>
      <c r="D81" s="37">
        <v>0.23</v>
      </c>
      <c r="E81" s="37">
        <v>0.22</v>
      </c>
      <c r="F81" s="37">
        <v>0.215</v>
      </c>
      <c r="G81" s="37">
        <v>0.215</v>
      </c>
      <c r="H81" s="37">
        <v>0.215</v>
      </c>
    </row>
    <row r="82" spans="1:8" ht="13.5">
      <c r="A82" s="50">
        <f t="shared" si="1"/>
        <v>4833.51</v>
      </c>
      <c r="B82" s="110">
        <v>5286.166666666666</v>
      </c>
      <c r="C82" s="37">
        <v>0.245</v>
      </c>
      <c r="D82" s="37">
        <v>0.24</v>
      </c>
      <c r="E82" s="37">
        <v>0.23</v>
      </c>
      <c r="F82" s="37">
        <v>0.225</v>
      </c>
      <c r="G82" s="37">
        <v>0.225</v>
      </c>
      <c r="H82" s="37">
        <v>0.225</v>
      </c>
    </row>
    <row r="83" spans="1:8" ht="13.5">
      <c r="A83" s="50">
        <f t="shared" si="1"/>
        <v>5286.176666666666</v>
      </c>
      <c r="B83" s="110">
        <v>5827.5</v>
      </c>
      <c r="C83" s="37">
        <v>0.255</v>
      </c>
      <c r="D83" s="37">
        <v>0.25</v>
      </c>
      <c r="E83" s="37">
        <v>0.25</v>
      </c>
      <c r="F83" s="37">
        <v>0.235</v>
      </c>
      <c r="G83" s="37">
        <v>0.235</v>
      </c>
      <c r="H83" s="37">
        <v>0.235</v>
      </c>
    </row>
    <row r="84" spans="1:8" ht="13.5">
      <c r="A84" s="50">
        <f t="shared" si="1"/>
        <v>5827.51</v>
      </c>
      <c r="B84" s="110">
        <v>6491.333333333334</v>
      </c>
      <c r="C84" s="37">
        <v>0.265</v>
      </c>
      <c r="D84" s="37">
        <v>0.26</v>
      </c>
      <c r="E84" s="37">
        <v>0.26</v>
      </c>
      <c r="F84" s="37">
        <v>0.245</v>
      </c>
      <c r="G84" s="37">
        <v>0.245</v>
      </c>
      <c r="H84" s="37">
        <v>0.245</v>
      </c>
    </row>
    <row r="85" spans="1:8" ht="13.5">
      <c r="A85" s="50">
        <f t="shared" si="1"/>
        <v>6491.343333333334</v>
      </c>
      <c r="B85" s="110">
        <v>7326.666666666667</v>
      </c>
      <c r="C85" s="37">
        <v>0.275</v>
      </c>
      <c r="D85" s="37">
        <v>0.27</v>
      </c>
      <c r="E85" s="37">
        <v>0.27</v>
      </c>
      <c r="F85" s="37">
        <v>0.255</v>
      </c>
      <c r="G85" s="37">
        <v>0.255</v>
      </c>
      <c r="H85" s="37">
        <v>0.255</v>
      </c>
    </row>
    <row r="86" spans="1:8" ht="13.5">
      <c r="A86" s="50">
        <f t="shared" si="1"/>
        <v>7326.676666666667</v>
      </c>
      <c r="B86" s="110">
        <v>8408.166666666668</v>
      </c>
      <c r="C86" s="37">
        <v>0.285</v>
      </c>
      <c r="D86" s="37">
        <v>0.28</v>
      </c>
      <c r="E86" s="37">
        <v>0.28</v>
      </c>
      <c r="F86" s="37">
        <v>0.265</v>
      </c>
      <c r="G86" s="37">
        <v>0.265</v>
      </c>
      <c r="H86" s="37">
        <v>0.265</v>
      </c>
    </row>
    <row r="87" spans="1:8" ht="13.5">
      <c r="A87" s="50">
        <f t="shared" si="1"/>
        <v>8408.176666666668</v>
      </c>
      <c r="B87" s="110">
        <v>9690.333333333332</v>
      </c>
      <c r="C87" s="37">
        <v>0.295</v>
      </c>
      <c r="D87" s="37">
        <v>0.29</v>
      </c>
      <c r="E87" s="37">
        <v>0.29</v>
      </c>
      <c r="F87" s="37">
        <v>0.285</v>
      </c>
      <c r="G87" s="37">
        <v>0.275</v>
      </c>
      <c r="H87" s="37">
        <v>0.275</v>
      </c>
    </row>
    <row r="88" spans="1:8" ht="13.5">
      <c r="A88" s="50">
        <f t="shared" si="1"/>
        <v>9690.343333333332</v>
      </c>
      <c r="B88" s="110">
        <v>10719.333333333332</v>
      </c>
      <c r="C88" s="37">
        <v>0.305</v>
      </c>
      <c r="D88" s="37">
        <v>0.3</v>
      </c>
      <c r="E88" s="37">
        <v>0.3</v>
      </c>
      <c r="F88" s="37">
        <v>0.295</v>
      </c>
      <c r="G88" s="37">
        <v>0.285</v>
      </c>
      <c r="H88" s="37">
        <v>0.285</v>
      </c>
    </row>
    <row r="89" spans="1:8" ht="13.5">
      <c r="A89" s="50">
        <f t="shared" si="1"/>
        <v>10719.343333333332</v>
      </c>
      <c r="B89" s="110">
        <v>11995.666666666668</v>
      </c>
      <c r="C89" s="37">
        <v>0.315</v>
      </c>
      <c r="D89" s="37">
        <v>0.31</v>
      </c>
      <c r="E89" s="37">
        <v>0.31</v>
      </c>
      <c r="F89" s="37">
        <v>0.305</v>
      </c>
      <c r="G89" s="37">
        <v>0.305</v>
      </c>
      <c r="H89" s="37">
        <v>0.295</v>
      </c>
    </row>
    <row r="90" spans="1:8" ht="13.5">
      <c r="A90" s="50">
        <f t="shared" si="1"/>
        <v>11995.676666666668</v>
      </c>
      <c r="B90" s="110">
        <v>16170</v>
      </c>
      <c r="C90" s="37">
        <v>0.325</v>
      </c>
      <c r="D90" s="37">
        <v>0.32</v>
      </c>
      <c r="E90" s="37">
        <v>0.32</v>
      </c>
      <c r="F90" s="37">
        <v>0.315</v>
      </c>
      <c r="G90" s="37">
        <v>0.315</v>
      </c>
      <c r="H90" s="37">
        <v>0.305</v>
      </c>
    </row>
    <row r="91" spans="1:8" ht="13.5">
      <c r="A91" s="50">
        <f t="shared" si="1"/>
        <v>16170.01</v>
      </c>
      <c r="B91" s="110">
        <v>23214.333333333336</v>
      </c>
      <c r="C91" s="37">
        <v>0.34</v>
      </c>
      <c r="D91" s="37">
        <v>0.335</v>
      </c>
      <c r="E91" s="37">
        <v>0.335</v>
      </c>
      <c r="F91" s="37">
        <v>0.335</v>
      </c>
      <c r="G91" s="37">
        <v>0.335</v>
      </c>
      <c r="H91" s="37">
        <v>0.325</v>
      </c>
    </row>
    <row r="92" spans="1:8" ht="13.5">
      <c r="A92" s="50">
        <f t="shared" si="1"/>
        <v>23214.343333333334</v>
      </c>
      <c r="B92" s="110">
        <v>26250</v>
      </c>
      <c r="C92" s="37">
        <v>0.35</v>
      </c>
      <c r="D92" s="37">
        <v>0.345</v>
      </c>
      <c r="E92" s="37">
        <v>0.345</v>
      </c>
      <c r="F92" s="37">
        <v>0.345</v>
      </c>
      <c r="G92" s="37">
        <v>0.345</v>
      </c>
      <c r="H92" s="37">
        <v>0.335</v>
      </c>
    </row>
    <row r="93" spans="1:8" ht="13.5">
      <c r="A93" s="50">
        <f t="shared" si="1"/>
        <v>26250.01</v>
      </c>
      <c r="B93" s="110">
        <v>29166.666666666668</v>
      </c>
      <c r="C93" s="37">
        <v>0.355</v>
      </c>
      <c r="D93" s="37">
        <v>0.355</v>
      </c>
      <c r="E93" s="37">
        <v>0.355</v>
      </c>
      <c r="F93" s="37">
        <v>0.355</v>
      </c>
      <c r="G93" s="37">
        <v>0.355</v>
      </c>
      <c r="H93" s="37">
        <v>0.345</v>
      </c>
    </row>
    <row r="94" spans="1:8" ht="13.5">
      <c r="A94" s="50">
        <f t="shared" si="1"/>
        <v>29166.676666666666</v>
      </c>
      <c r="B94" s="110">
        <v>32666.666666666668</v>
      </c>
      <c r="C94" s="37">
        <v>0.365</v>
      </c>
      <c r="D94" s="37">
        <v>0.365</v>
      </c>
      <c r="E94" s="37">
        <v>0.365</v>
      </c>
      <c r="F94" s="37">
        <v>0.365</v>
      </c>
      <c r="G94" s="37">
        <v>0.365</v>
      </c>
      <c r="H94" s="37">
        <v>0.355</v>
      </c>
    </row>
    <row r="95" spans="1:8" ht="13.5">
      <c r="A95" s="50">
        <f t="shared" si="1"/>
        <v>32666.676666666666</v>
      </c>
      <c r="B95" s="117">
        <v>999999999</v>
      </c>
      <c r="C95" s="73">
        <v>0.375</v>
      </c>
      <c r="D95" s="73">
        <v>0.375</v>
      </c>
      <c r="E95" s="73">
        <v>0.375</v>
      </c>
      <c r="F95" s="73">
        <v>0.375</v>
      </c>
      <c r="G95" s="73">
        <v>0.375</v>
      </c>
      <c r="H95" s="73">
        <v>0.365</v>
      </c>
    </row>
    <row r="96" spans="1:8" ht="13.5">
      <c r="A96" s="39"/>
      <c r="B96" s="20"/>
      <c r="C96" s="40"/>
      <c r="D96" s="40"/>
      <c r="E96" s="40"/>
      <c r="F96" s="40"/>
      <c r="G96" s="40"/>
      <c r="H96" s="40"/>
    </row>
    <row r="97" spans="1:8" ht="13.5">
      <c r="A97" s="25"/>
      <c r="B97" s="41"/>
      <c r="C97" s="42"/>
      <c r="D97" s="42"/>
      <c r="E97" s="42"/>
      <c r="F97" s="42"/>
      <c r="G97" s="42"/>
      <c r="H97" s="42"/>
    </row>
    <row r="98" spans="1:8" ht="12.75">
      <c r="A98" s="170" t="s">
        <v>21</v>
      </c>
      <c r="B98" s="171"/>
      <c r="C98" s="171"/>
      <c r="D98" s="171"/>
      <c r="E98" s="171"/>
      <c r="F98" s="171"/>
      <c r="G98" s="171"/>
      <c r="H98" s="171"/>
    </row>
    <row r="99" spans="1:8" ht="12.75">
      <c r="A99" s="118"/>
      <c r="B99" s="112"/>
      <c r="C99" s="111"/>
      <c r="D99" s="111"/>
      <c r="E99" s="111"/>
      <c r="F99" s="111"/>
      <c r="G99" s="111"/>
      <c r="H99" s="111"/>
    </row>
    <row r="100" spans="1:8" ht="12.75">
      <c r="A100" s="113"/>
      <c r="B100" s="112"/>
      <c r="C100" s="111"/>
      <c r="D100" s="111"/>
      <c r="E100" s="111"/>
      <c r="F100" s="111"/>
      <c r="G100" s="111"/>
      <c r="H100" s="111"/>
    </row>
    <row r="101" spans="1:8" ht="12.75">
      <c r="A101" s="115" t="s">
        <v>80</v>
      </c>
      <c r="B101" s="116"/>
      <c r="C101" s="116"/>
      <c r="D101" s="116"/>
      <c r="E101" s="116"/>
      <c r="F101" s="116"/>
      <c r="G101" s="116"/>
      <c r="H101" s="116"/>
    </row>
    <row r="102" spans="1:8" ht="12.75">
      <c r="A102" s="115" t="s">
        <v>28</v>
      </c>
      <c r="B102" s="116"/>
      <c r="C102" s="116"/>
      <c r="D102" s="116"/>
      <c r="E102" s="116"/>
      <c r="F102" s="116"/>
      <c r="G102" s="116"/>
      <c r="H102" s="116"/>
    </row>
    <row r="103" spans="1:8" ht="15.75">
      <c r="A103" s="26"/>
      <c r="B103" s="26"/>
      <c r="C103" s="26"/>
      <c r="D103" s="26"/>
      <c r="E103" s="26"/>
      <c r="F103" s="26"/>
      <c r="G103" s="26"/>
      <c r="H103" s="28"/>
    </row>
    <row r="104" spans="1:8" ht="12.75">
      <c r="A104" s="26"/>
      <c r="B104" s="26"/>
      <c r="C104" s="26"/>
      <c r="D104" s="26"/>
      <c r="E104" s="26"/>
      <c r="F104" s="26"/>
      <c r="G104" s="26"/>
      <c r="H104" s="26"/>
    </row>
    <row r="105" spans="1:8" ht="18.75" customHeight="1">
      <c r="A105" s="166" t="s">
        <v>23</v>
      </c>
      <c r="B105" s="167"/>
      <c r="C105" s="29" t="s">
        <v>24</v>
      </c>
      <c r="D105" s="30"/>
      <c r="E105" s="30"/>
      <c r="F105" s="30"/>
      <c r="G105" s="30"/>
      <c r="H105" s="31"/>
    </row>
    <row r="106" spans="1:2" ht="18" customHeight="1">
      <c r="A106" s="168"/>
      <c r="B106" s="169" t="s">
        <v>29</v>
      </c>
    </row>
    <row r="107" spans="1:8" ht="18" customHeight="1">
      <c r="A107" s="51" t="s">
        <v>30</v>
      </c>
      <c r="B107" s="94" t="s">
        <v>26</v>
      </c>
      <c r="C107" s="43">
        <v>0</v>
      </c>
      <c r="D107" s="44">
        <v>1</v>
      </c>
      <c r="E107" s="43">
        <v>2</v>
      </c>
      <c r="F107" s="44">
        <v>3</v>
      </c>
      <c r="G107" s="43">
        <v>4</v>
      </c>
      <c r="H107" s="45" t="s">
        <v>25</v>
      </c>
    </row>
    <row r="108" spans="1:8" ht="13.5">
      <c r="A108" s="19">
        <v>0</v>
      </c>
      <c r="B108" s="109">
        <v>585</v>
      </c>
      <c r="C108" s="95">
        <v>0</v>
      </c>
      <c r="D108" s="95">
        <v>0</v>
      </c>
      <c r="E108" s="95">
        <v>0</v>
      </c>
      <c r="F108" s="95">
        <v>0</v>
      </c>
      <c r="G108" s="95">
        <v>0</v>
      </c>
      <c r="H108" s="95">
        <v>0</v>
      </c>
    </row>
    <row r="109" spans="1:8" ht="13.5">
      <c r="A109" s="50">
        <f>B108+0.01</f>
        <v>585.01</v>
      </c>
      <c r="B109" s="110">
        <v>590</v>
      </c>
      <c r="C109" s="98">
        <v>0.01</v>
      </c>
      <c r="D109" s="98">
        <v>0</v>
      </c>
      <c r="E109" s="98">
        <v>0</v>
      </c>
      <c r="F109" s="98">
        <v>0</v>
      </c>
      <c r="G109" s="98">
        <v>0</v>
      </c>
      <c r="H109" s="98">
        <v>0</v>
      </c>
    </row>
    <row r="110" spans="1:8" ht="13.5">
      <c r="A110" s="50">
        <f aca="true" t="shared" si="2" ref="A110:A144">B109+0.01</f>
        <v>590.01</v>
      </c>
      <c r="B110" s="110">
        <v>595</v>
      </c>
      <c r="C110" s="98">
        <v>0.02</v>
      </c>
      <c r="D110" s="98">
        <v>0.01</v>
      </c>
      <c r="E110" s="98">
        <v>0</v>
      </c>
      <c r="F110" s="98">
        <v>0</v>
      </c>
      <c r="G110" s="98">
        <v>0</v>
      </c>
      <c r="H110" s="98">
        <v>0</v>
      </c>
    </row>
    <row r="111" spans="1:8" ht="13.5">
      <c r="A111" s="50">
        <f t="shared" si="2"/>
        <v>595.01</v>
      </c>
      <c r="B111" s="110">
        <v>643.3714285714286</v>
      </c>
      <c r="C111" s="98">
        <v>0.03</v>
      </c>
      <c r="D111" s="98">
        <v>0.02</v>
      </c>
      <c r="E111" s="98">
        <v>0.01</v>
      </c>
      <c r="F111" s="98">
        <v>0</v>
      </c>
      <c r="G111" s="98">
        <v>0</v>
      </c>
      <c r="H111" s="98">
        <v>0</v>
      </c>
    </row>
    <row r="112" spans="1:8" ht="13.5">
      <c r="A112" s="50">
        <f t="shared" si="2"/>
        <v>643.3814285714286</v>
      </c>
      <c r="B112" s="110">
        <v>698.5714285714286</v>
      </c>
      <c r="C112" s="98">
        <v>0.04</v>
      </c>
      <c r="D112" s="98">
        <v>0.03</v>
      </c>
      <c r="E112" s="98">
        <v>0.02</v>
      </c>
      <c r="F112" s="98">
        <v>0.005</v>
      </c>
      <c r="G112" s="98">
        <v>0.005</v>
      </c>
      <c r="H112" s="98">
        <v>0</v>
      </c>
    </row>
    <row r="113" spans="1:8" ht="13.5">
      <c r="A113" s="50">
        <f t="shared" si="2"/>
        <v>698.5814285714285</v>
      </c>
      <c r="B113" s="110">
        <v>765.6</v>
      </c>
      <c r="C113" s="98">
        <v>0.055</v>
      </c>
      <c r="D113" s="98">
        <v>0.045</v>
      </c>
      <c r="E113" s="98">
        <v>0.035</v>
      </c>
      <c r="F113" s="98">
        <v>0.02</v>
      </c>
      <c r="G113" s="98">
        <v>0.015</v>
      </c>
      <c r="H113" s="98">
        <v>0.005</v>
      </c>
    </row>
    <row r="114" spans="1:8" ht="13.5">
      <c r="A114" s="50">
        <f t="shared" si="2"/>
        <v>765.61</v>
      </c>
      <c r="B114" s="110">
        <v>864.1714285714286</v>
      </c>
      <c r="C114" s="98">
        <v>0.065</v>
      </c>
      <c r="D114" s="98">
        <v>0.055</v>
      </c>
      <c r="E114" s="98">
        <v>0.045</v>
      </c>
      <c r="F114" s="98">
        <v>0.04</v>
      </c>
      <c r="G114" s="98">
        <v>0.030000000000000002</v>
      </c>
      <c r="H114" s="98">
        <v>0.015</v>
      </c>
    </row>
    <row r="115" spans="1:8" ht="13.5">
      <c r="A115" s="50">
        <f t="shared" si="2"/>
        <v>864.1814285714286</v>
      </c>
      <c r="B115" s="110">
        <v>1003.4857142857143</v>
      </c>
      <c r="C115" s="98">
        <v>0.075</v>
      </c>
      <c r="D115" s="98">
        <v>0.065</v>
      </c>
      <c r="E115" s="98">
        <v>0.065</v>
      </c>
      <c r="F115" s="98">
        <v>0.05</v>
      </c>
      <c r="G115" s="98">
        <v>0.04</v>
      </c>
      <c r="H115" s="98">
        <v>0.030000000000000002</v>
      </c>
    </row>
    <row r="116" spans="1:8" ht="13.5">
      <c r="A116" s="50">
        <f t="shared" si="2"/>
        <v>1003.4957142857143</v>
      </c>
      <c r="B116" s="110">
        <v>1109.942857142857</v>
      </c>
      <c r="C116" s="98">
        <v>0.09</v>
      </c>
      <c r="D116" s="98">
        <v>0.08</v>
      </c>
      <c r="E116" s="98">
        <v>0.08</v>
      </c>
      <c r="F116" s="98">
        <v>0.065</v>
      </c>
      <c r="G116" s="98">
        <v>0.055</v>
      </c>
      <c r="H116" s="98">
        <v>0.055</v>
      </c>
    </row>
    <row r="117" spans="1:8" ht="13.5">
      <c r="A117" s="50">
        <f t="shared" si="2"/>
        <v>1109.952857142857</v>
      </c>
      <c r="B117" s="110">
        <v>1188.8000000000002</v>
      </c>
      <c r="C117" s="98">
        <v>0.1</v>
      </c>
      <c r="D117" s="98">
        <v>0.09</v>
      </c>
      <c r="E117" s="98">
        <v>0.09</v>
      </c>
      <c r="F117" s="98">
        <v>0.075</v>
      </c>
      <c r="G117" s="98">
        <v>0.065</v>
      </c>
      <c r="H117" s="98">
        <v>0.065</v>
      </c>
    </row>
    <row r="118" spans="1:8" ht="13.5">
      <c r="A118" s="50">
        <f t="shared" si="2"/>
        <v>1188.8100000000002</v>
      </c>
      <c r="B118" s="110">
        <v>1311.3333333333335</v>
      </c>
      <c r="C118" s="98">
        <v>0.11</v>
      </c>
      <c r="D118" s="98">
        <v>0.1</v>
      </c>
      <c r="E118" s="98">
        <v>0.1</v>
      </c>
      <c r="F118" s="98">
        <v>0.08499999999999999</v>
      </c>
      <c r="G118" s="98">
        <v>0.08499999999999999</v>
      </c>
      <c r="H118" s="98">
        <v>0.075</v>
      </c>
    </row>
    <row r="119" spans="1:8" ht="13.5">
      <c r="A119" s="50">
        <f t="shared" si="2"/>
        <v>1311.3433333333335</v>
      </c>
      <c r="B119" s="110">
        <v>1405.8333333333335</v>
      </c>
      <c r="C119" s="98">
        <v>0.12</v>
      </c>
      <c r="D119" s="98">
        <v>0.11</v>
      </c>
      <c r="E119" s="98">
        <v>0.11</v>
      </c>
      <c r="F119" s="98">
        <v>0.095</v>
      </c>
      <c r="G119" s="98">
        <v>0.095</v>
      </c>
      <c r="H119" s="98">
        <v>0.08499999999999999</v>
      </c>
    </row>
    <row r="120" spans="1:8" ht="13.5">
      <c r="A120" s="50">
        <f t="shared" si="2"/>
        <v>1405.8433333333335</v>
      </c>
      <c r="B120" s="110">
        <v>1516.6666666666665</v>
      </c>
      <c r="C120" s="98">
        <v>0.13</v>
      </c>
      <c r="D120" s="98">
        <v>0.13</v>
      </c>
      <c r="E120" s="98">
        <v>0.12</v>
      </c>
      <c r="F120" s="98">
        <v>0.11499999999999999</v>
      </c>
      <c r="G120" s="98">
        <v>0.105</v>
      </c>
      <c r="H120" s="98">
        <v>0.105</v>
      </c>
    </row>
    <row r="121" spans="1:8" ht="13.5">
      <c r="A121" s="50">
        <f t="shared" si="2"/>
        <v>1516.6766666666665</v>
      </c>
      <c r="B121" s="110">
        <v>1634.5</v>
      </c>
      <c r="C121" s="98">
        <v>0.14</v>
      </c>
      <c r="D121" s="98">
        <v>0.14</v>
      </c>
      <c r="E121" s="98">
        <v>0.13</v>
      </c>
      <c r="F121" s="98">
        <v>0.125</v>
      </c>
      <c r="G121" s="98">
        <v>0.11499999999999999</v>
      </c>
      <c r="H121" s="98">
        <v>0.11499999999999999</v>
      </c>
    </row>
    <row r="122" spans="1:8" ht="13.5">
      <c r="A122" s="50">
        <f t="shared" si="2"/>
        <v>1634.51</v>
      </c>
      <c r="B122" s="110">
        <v>1793.1666666666667</v>
      </c>
      <c r="C122" s="98">
        <v>0.15</v>
      </c>
      <c r="D122" s="98">
        <v>0.15</v>
      </c>
      <c r="E122" s="98">
        <v>0.14</v>
      </c>
      <c r="F122" s="98">
        <v>0.135</v>
      </c>
      <c r="G122" s="98">
        <v>0.125</v>
      </c>
      <c r="H122" s="98">
        <v>0.125</v>
      </c>
    </row>
    <row r="123" spans="1:8" ht="13.5">
      <c r="A123" s="50">
        <f t="shared" si="2"/>
        <v>1793.1766666666667</v>
      </c>
      <c r="B123" s="110">
        <v>1963.5</v>
      </c>
      <c r="C123" s="98">
        <v>0.165</v>
      </c>
      <c r="D123" s="98">
        <v>0.165</v>
      </c>
      <c r="E123" s="98">
        <v>0.155</v>
      </c>
      <c r="F123" s="98">
        <v>0.15</v>
      </c>
      <c r="G123" s="98">
        <v>0.15</v>
      </c>
      <c r="H123" s="98">
        <v>0.13999999999999999</v>
      </c>
    </row>
    <row r="124" spans="1:8" ht="13.5">
      <c r="A124" s="50">
        <f t="shared" si="2"/>
        <v>1963.51</v>
      </c>
      <c r="B124" s="110">
        <v>2146.666666666667</v>
      </c>
      <c r="C124" s="98">
        <v>0.18</v>
      </c>
      <c r="D124" s="98">
        <v>0.18</v>
      </c>
      <c r="E124" s="98">
        <v>0.17</v>
      </c>
      <c r="F124" s="98">
        <v>0.165</v>
      </c>
      <c r="G124" s="98">
        <v>0.165</v>
      </c>
      <c r="H124" s="98">
        <v>0.155</v>
      </c>
    </row>
    <row r="125" spans="1:8" ht="13.5">
      <c r="A125" s="50">
        <f t="shared" si="2"/>
        <v>2146.676666666667</v>
      </c>
      <c r="B125" s="110">
        <v>2269.166666666667</v>
      </c>
      <c r="C125" s="98">
        <v>0.19</v>
      </c>
      <c r="D125" s="98">
        <v>0.19</v>
      </c>
      <c r="E125" s="98">
        <v>0.18</v>
      </c>
      <c r="F125" s="98">
        <v>0.175</v>
      </c>
      <c r="G125" s="98">
        <v>0.175</v>
      </c>
      <c r="H125" s="98">
        <v>0.165</v>
      </c>
    </row>
    <row r="126" spans="1:8" ht="13.5">
      <c r="A126" s="50">
        <f t="shared" si="2"/>
        <v>2269.176666666667</v>
      </c>
      <c r="B126" s="110">
        <v>2398.666666666667</v>
      </c>
      <c r="C126" s="98">
        <v>0.2</v>
      </c>
      <c r="D126" s="98">
        <v>0.2</v>
      </c>
      <c r="E126" s="98">
        <v>0.19</v>
      </c>
      <c r="F126" s="98">
        <v>0.185</v>
      </c>
      <c r="G126" s="98">
        <v>0.185</v>
      </c>
      <c r="H126" s="98">
        <v>0.185</v>
      </c>
    </row>
    <row r="127" spans="1:8" ht="13.5">
      <c r="A127" s="50">
        <f t="shared" si="2"/>
        <v>2398.676666666667</v>
      </c>
      <c r="B127" s="110">
        <v>2545.666666666667</v>
      </c>
      <c r="C127" s="98">
        <v>0.21</v>
      </c>
      <c r="D127" s="98">
        <v>0.21</v>
      </c>
      <c r="E127" s="98">
        <v>0.2</v>
      </c>
      <c r="F127" s="98">
        <v>0.195</v>
      </c>
      <c r="G127" s="98">
        <v>0.195</v>
      </c>
      <c r="H127" s="98">
        <v>0.195</v>
      </c>
    </row>
    <row r="128" spans="1:8" ht="13.5">
      <c r="A128" s="50">
        <f t="shared" si="2"/>
        <v>2545.676666666667</v>
      </c>
      <c r="B128" s="110">
        <v>2716</v>
      </c>
      <c r="C128" s="98">
        <v>0.22</v>
      </c>
      <c r="D128" s="98">
        <v>0.22</v>
      </c>
      <c r="E128" s="98">
        <v>0.22</v>
      </c>
      <c r="F128" s="98">
        <v>0.205</v>
      </c>
      <c r="G128" s="98">
        <v>0.205</v>
      </c>
      <c r="H128" s="98">
        <v>0.205</v>
      </c>
    </row>
    <row r="129" spans="1:8" ht="13.5">
      <c r="A129" s="50">
        <f t="shared" si="2"/>
        <v>2716.01</v>
      </c>
      <c r="B129" s="110">
        <v>2910.833333333333</v>
      </c>
      <c r="C129" s="98">
        <v>0.23</v>
      </c>
      <c r="D129" s="98">
        <v>0.23</v>
      </c>
      <c r="E129" s="98">
        <v>0.23</v>
      </c>
      <c r="F129" s="98">
        <v>0.215</v>
      </c>
      <c r="G129" s="98">
        <v>0.215</v>
      </c>
      <c r="H129" s="98">
        <v>0.215</v>
      </c>
    </row>
    <row r="130" spans="1:8" ht="13.5">
      <c r="A130" s="50">
        <f t="shared" si="2"/>
        <v>2910.8433333333332</v>
      </c>
      <c r="B130" s="110">
        <v>3175.666666666667</v>
      </c>
      <c r="C130" s="98">
        <v>0.24</v>
      </c>
      <c r="D130" s="98">
        <v>0.24</v>
      </c>
      <c r="E130" s="98">
        <v>0.24</v>
      </c>
      <c r="F130" s="98">
        <v>0.225</v>
      </c>
      <c r="G130" s="98">
        <v>0.225</v>
      </c>
      <c r="H130" s="98">
        <v>0.225</v>
      </c>
    </row>
    <row r="131" spans="1:8" ht="13.5">
      <c r="A131" s="50">
        <f t="shared" si="2"/>
        <v>3175.676666666667</v>
      </c>
      <c r="B131" s="110">
        <v>3563</v>
      </c>
      <c r="C131" s="98">
        <v>0.25</v>
      </c>
      <c r="D131" s="98">
        <v>0.25</v>
      </c>
      <c r="E131" s="98">
        <v>0.25</v>
      </c>
      <c r="F131" s="98">
        <v>0.235</v>
      </c>
      <c r="G131" s="98">
        <v>0.235</v>
      </c>
      <c r="H131" s="98">
        <v>0.235</v>
      </c>
    </row>
    <row r="132" spans="1:8" ht="13.5">
      <c r="A132" s="50">
        <f t="shared" si="2"/>
        <v>3563.01</v>
      </c>
      <c r="B132" s="110">
        <v>4057.6666666666665</v>
      </c>
      <c r="C132" s="98">
        <v>0.26</v>
      </c>
      <c r="D132" s="98">
        <v>0.26</v>
      </c>
      <c r="E132" s="98">
        <v>0.26</v>
      </c>
      <c r="F132" s="98">
        <v>0.245</v>
      </c>
      <c r="G132" s="98">
        <v>0.245</v>
      </c>
      <c r="H132" s="98">
        <v>0.245</v>
      </c>
    </row>
    <row r="133" spans="1:8" ht="13.5">
      <c r="A133" s="50">
        <f t="shared" si="2"/>
        <v>4057.6766666666667</v>
      </c>
      <c r="B133" s="110">
        <v>4727.333333333334</v>
      </c>
      <c r="C133" s="98">
        <v>0.27</v>
      </c>
      <c r="D133" s="98">
        <v>0.27</v>
      </c>
      <c r="E133" s="98">
        <v>0.27</v>
      </c>
      <c r="F133" s="98">
        <v>0.265</v>
      </c>
      <c r="G133" s="98">
        <v>0.255</v>
      </c>
      <c r="H133" s="98">
        <v>0.255</v>
      </c>
    </row>
    <row r="134" spans="1:8" ht="13.5">
      <c r="A134" s="50">
        <f t="shared" si="2"/>
        <v>4727.343333333334</v>
      </c>
      <c r="B134" s="110">
        <v>5338.666666666666</v>
      </c>
      <c r="C134" s="98">
        <v>0.285</v>
      </c>
      <c r="D134" s="98">
        <v>0.28</v>
      </c>
      <c r="E134" s="98">
        <v>0.28</v>
      </c>
      <c r="F134" s="98">
        <v>0.275</v>
      </c>
      <c r="G134" s="98">
        <v>0.265</v>
      </c>
      <c r="H134" s="98">
        <v>0.265</v>
      </c>
    </row>
    <row r="135" spans="1:8" ht="13.5">
      <c r="A135" s="50">
        <f t="shared" si="2"/>
        <v>5338.676666666666</v>
      </c>
      <c r="B135" s="110">
        <v>5962.833333333334</v>
      </c>
      <c r="C135" s="98">
        <v>0.295</v>
      </c>
      <c r="D135" s="98">
        <v>0.29</v>
      </c>
      <c r="E135" s="98">
        <v>0.29</v>
      </c>
      <c r="F135" s="98">
        <v>0.285</v>
      </c>
      <c r="G135" s="98">
        <v>0.285</v>
      </c>
      <c r="H135" s="98">
        <v>0.275</v>
      </c>
    </row>
    <row r="136" spans="1:8" ht="13.5">
      <c r="A136" s="50">
        <f t="shared" si="2"/>
        <v>5962.843333333334</v>
      </c>
      <c r="B136" s="110">
        <v>6750.333333333334</v>
      </c>
      <c r="C136" s="98">
        <v>0.305</v>
      </c>
      <c r="D136" s="98">
        <v>0.3</v>
      </c>
      <c r="E136" s="98">
        <v>0.3</v>
      </c>
      <c r="F136" s="98">
        <v>0.295</v>
      </c>
      <c r="G136" s="98">
        <v>0.295</v>
      </c>
      <c r="H136" s="98">
        <v>0.285</v>
      </c>
    </row>
    <row r="137" spans="1:8" ht="13.5">
      <c r="A137" s="50">
        <f t="shared" si="2"/>
        <v>6750.343333333334</v>
      </c>
      <c r="B137" s="110">
        <v>7761.833333333333</v>
      </c>
      <c r="C137" s="98">
        <v>0.325</v>
      </c>
      <c r="D137" s="98">
        <v>0.315</v>
      </c>
      <c r="E137" s="98">
        <v>0.315</v>
      </c>
      <c r="F137" s="98">
        <v>0.315</v>
      </c>
      <c r="G137" s="98">
        <v>0.315</v>
      </c>
      <c r="H137" s="98">
        <v>0.315</v>
      </c>
    </row>
    <row r="138" spans="1:8" ht="13.5">
      <c r="A138" s="50">
        <f t="shared" si="2"/>
        <v>7761.843333333333</v>
      </c>
      <c r="B138" s="110">
        <v>9160.666666666668</v>
      </c>
      <c r="C138" s="98">
        <v>0.335</v>
      </c>
      <c r="D138" s="98">
        <v>0.325</v>
      </c>
      <c r="E138" s="98">
        <v>0.325</v>
      </c>
      <c r="F138" s="98">
        <v>0.325</v>
      </c>
      <c r="G138" s="98">
        <v>0.325</v>
      </c>
      <c r="H138" s="98">
        <v>0.325</v>
      </c>
    </row>
    <row r="139" spans="1:8" ht="13.5">
      <c r="A139" s="50">
        <f t="shared" si="2"/>
        <v>9160.676666666668</v>
      </c>
      <c r="B139" s="110">
        <v>11030.833333333332</v>
      </c>
      <c r="C139" s="98">
        <v>0.35</v>
      </c>
      <c r="D139" s="98">
        <v>0.34</v>
      </c>
      <c r="E139" s="98">
        <v>0.34</v>
      </c>
      <c r="F139" s="98">
        <v>0.34</v>
      </c>
      <c r="G139" s="98">
        <v>0.34</v>
      </c>
      <c r="H139" s="98">
        <v>0.34</v>
      </c>
    </row>
    <row r="140" spans="1:8" ht="13.5">
      <c r="A140" s="50">
        <f t="shared" si="2"/>
        <v>11030.843333333332</v>
      </c>
      <c r="B140" s="110">
        <v>13018.833333333332</v>
      </c>
      <c r="C140" s="98">
        <v>0.36</v>
      </c>
      <c r="D140" s="98">
        <v>0.35</v>
      </c>
      <c r="E140" s="98">
        <v>0.35</v>
      </c>
      <c r="F140" s="98">
        <v>0.35</v>
      </c>
      <c r="G140" s="98">
        <v>0.35</v>
      </c>
      <c r="H140" s="98">
        <v>0.35</v>
      </c>
    </row>
    <row r="141" spans="1:8" ht="13.5">
      <c r="A141" s="50">
        <f t="shared" si="2"/>
        <v>13018.843333333332</v>
      </c>
      <c r="B141" s="110">
        <v>21756</v>
      </c>
      <c r="C141" s="101">
        <v>0.37</v>
      </c>
      <c r="D141" s="101">
        <v>0.36</v>
      </c>
      <c r="E141" s="101">
        <v>0.36</v>
      </c>
      <c r="F141" s="101">
        <v>0.36</v>
      </c>
      <c r="G141" s="101">
        <v>0.36</v>
      </c>
      <c r="H141" s="98">
        <v>0.36</v>
      </c>
    </row>
    <row r="142" spans="1:8" ht="13.5">
      <c r="A142" s="50">
        <f t="shared" si="2"/>
        <v>21756.01</v>
      </c>
      <c r="B142" s="110">
        <v>23333.333333333336</v>
      </c>
      <c r="C142" s="101">
        <v>0.38</v>
      </c>
      <c r="D142" s="101">
        <v>0.37</v>
      </c>
      <c r="E142" s="101">
        <v>0.37</v>
      </c>
      <c r="F142" s="101">
        <v>0.37</v>
      </c>
      <c r="G142" s="101">
        <v>0.37</v>
      </c>
      <c r="H142" s="98">
        <v>0.37</v>
      </c>
    </row>
    <row r="143" spans="1:8" ht="13.5">
      <c r="A143" s="50">
        <f t="shared" si="2"/>
        <v>23333.343333333334</v>
      </c>
      <c r="B143" s="110">
        <v>26250</v>
      </c>
      <c r="C143" s="101">
        <v>0.385</v>
      </c>
      <c r="D143" s="101">
        <v>0.38</v>
      </c>
      <c r="E143" s="101">
        <v>0.38</v>
      </c>
      <c r="F143" s="101">
        <v>0.38</v>
      </c>
      <c r="G143" s="101">
        <v>0.38</v>
      </c>
      <c r="H143" s="98">
        <v>0.38</v>
      </c>
    </row>
    <row r="144" spans="1:8" ht="13.5">
      <c r="A144" s="50">
        <f t="shared" si="2"/>
        <v>26250.01</v>
      </c>
      <c r="B144" s="110">
        <v>29166.666666666668</v>
      </c>
      <c r="C144" s="101">
        <v>0.39</v>
      </c>
      <c r="D144" s="101">
        <v>0.39</v>
      </c>
      <c r="E144" s="101">
        <v>0.39</v>
      </c>
      <c r="F144" s="101">
        <v>0.39</v>
      </c>
      <c r="G144" s="101">
        <v>0.39</v>
      </c>
      <c r="H144" s="98">
        <v>0.39</v>
      </c>
    </row>
    <row r="145" spans="1:8" ht="13.5">
      <c r="A145" s="50">
        <f>B144+0.01</f>
        <v>29166.676666666666</v>
      </c>
      <c r="B145" s="117">
        <v>99999999</v>
      </c>
      <c r="C145" s="102">
        <v>0.4</v>
      </c>
      <c r="D145" s="102">
        <v>0.4</v>
      </c>
      <c r="E145" s="102">
        <v>0.4</v>
      </c>
      <c r="F145" s="102">
        <v>0.4</v>
      </c>
      <c r="G145" s="102">
        <v>0.4</v>
      </c>
      <c r="H145" s="103">
        <v>0.4</v>
      </c>
    </row>
    <row r="146" spans="1:8" ht="13.5">
      <c r="A146" s="25"/>
      <c r="B146" s="22"/>
      <c r="C146" s="23"/>
      <c r="D146" s="23"/>
      <c r="E146" s="23"/>
      <c r="F146" s="23"/>
      <c r="G146" s="23"/>
      <c r="H146" s="23"/>
    </row>
    <row r="147" spans="1:8" ht="13.5">
      <c r="A147" s="25"/>
      <c r="B147" s="22"/>
      <c r="C147" s="23"/>
      <c r="D147" s="23"/>
      <c r="E147" s="23"/>
      <c r="F147" s="23"/>
      <c r="G147" s="23"/>
      <c r="H147" s="23"/>
    </row>
    <row r="148" spans="1:8" ht="12.75">
      <c r="A148" s="26"/>
      <c r="B148" s="46"/>
      <c r="C148" s="26"/>
      <c r="D148" s="26"/>
      <c r="E148" s="26"/>
      <c r="F148" s="26"/>
      <c r="G148" s="26"/>
      <c r="H148" s="26"/>
    </row>
    <row r="149" spans="1:8" ht="12.75">
      <c r="A149" s="26"/>
      <c r="B149" s="46"/>
      <c r="C149" s="26"/>
      <c r="D149" s="26"/>
      <c r="E149" s="26"/>
      <c r="F149" s="26"/>
      <c r="G149" s="26"/>
      <c r="H149" s="26"/>
    </row>
    <row r="150" spans="1:8" ht="12.75">
      <c r="A150" s="58"/>
      <c r="B150" s="58"/>
      <c r="C150" s="58"/>
      <c r="D150" s="58"/>
      <c r="E150" s="58"/>
      <c r="F150" s="58"/>
      <c r="G150" s="58"/>
      <c r="H150" s="58"/>
    </row>
    <row r="151" spans="1:8" ht="12.75">
      <c r="A151" s="52"/>
      <c r="B151" s="41"/>
      <c r="C151" s="42"/>
      <c r="D151" s="42"/>
      <c r="E151" s="42"/>
      <c r="F151" s="42"/>
      <c r="G151" s="42"/>
      <c r="H151" s="42"/>
    </row>
    <row r="152" spans="1:8" ht="12.75">
      <c r="A152" s="42"/>
      <c r="B152" s="41"/>
      <c r="C152" s="42"/>
      <c r="D152" s="42"/>
      <c r="E152" s="42"/>
      <c r="F152" s="42"/>
      <c r="G152" s="42"/>
      <c r="H152" s="42"/>
    </row>
    <row r="153" spans="1:8" ht="12.75">
      <c r="A153" s="53"/>
      <c r="B153" s="54"/>
      <c r="C153" s="54"/>
      <c r="D153" s="54"/>
      <c r="E153" s="54"/>
      <c r="F153" s="54"/>
      <c r="G153" s="54"/>
      <c r="H153" s="54"/>
    </row>
    <row r="154" spans="1:8" ht="12.75">
      <c r="A154" s="53"/>
      <c r="B154" s="54"/>
      <c r="C154" s="54"/>
      <c r="D154" s="54"/>
      <c r="E154" s="54"/>
      <c r="F154" s="54"/>
      <c r="G154" s="54"/>
      <c r="H154" s="54"/>
    </row>
    <row r="155" spans="1:8" ht="15.75">
      <c r="A155" s="42"/>
      <c r="B155" s="41"/>
      <c r="C155" s="42"/>
      <c r="D155" s="42"/>
      <c r="E155" s="42"/>
      <c r="F155" s="42"/>
      <c r="G155" s="42"/>
      <c r="H155" s="55"/>
    </row>
    <row r="156" spans="1:8" ht="12.75">
      <c r="A156" s="42"/>
      <c r="B156" s="41"/>
      <c r="C156" s="42"/>
      <c r="D156" s="42"/>
      <c r="E156" s="42"/>
      <c r="F156" s="42"/>
      <c r="G156" s="42"/>
      <c r="H156" s="42"/>
    </row>
    <row r="157" spans="1:8" ht="12.75" customHeight="1">
      <c r="A157" s="59"/>
      <c r="B157" s="59"/>
      <c r="C157" s="53"/>
      <c r="D157" s="54"/>
      <c r="E157" s="54"/>
      <c r="F157" s="54"/>
      <c r="G157" s="54"/>
      <c r="H157" s="54"/>
    </row>
    <row r="158" spans="1:8" ht="12" customHeight="1">
      <c r="A158" s="59"/>
      <c r="B158" s="59"/>
      <c r="C158" s="56"/>
      <c r="D158" s="56"/>
      <c r="E158" s="56"/>
      <c r="F158" s="56"/>
      <c r="G158" s="56"/>
      <c r="H158" s="57"/>
    </row>
    <row r="159" spans="1:9" ht="13.5">
      <c r="A159" s="25"/>
      <c r="B159" s="22"/>
      <c r="C159" s="47"/>
      <c r="D159" s="47"/>
      <c r="E159" s="47"/>
      <c r="F159" s="47"/>
      <c r="G159" s="47"/>
      <c r="H159" s="47"/>
      <c r="I159" s="47"/>
    </row>
    <row r="160" spans="1:8" ht="13.5">
      <c r="A160" s="25"/>
      <c r="B160" s="22"/>
      <c r="C160" s="47"/>
      <c r="D160" s="47"/>
      <c r="E160" s="47"/>
      <c r="F160" s="47"/>
      <c r="G160" s="47"/>
      <c r="H160" s="47"/>
    </row>
    <row r="161" spans="1:8" ht="13.5">
      <c r="A161" s="25"/>
      <c r="B161" s="22"/>
      <c r="C161" s="47"/>
      <c r="D161" s="47"/>
      <c r="E161" s="47"/>
      <c r="F161" s="47"/>
      <c r="G161" s="47"/>
      <c r="H161" s="47"/>
    </row>
    <row r="162" spans="1:8" ht="13.5">
      <c r="A162" s="25"/>
      <c r="B162" s="22"/>
      <c r="C162" s="47"/>
      <c r="D162" s="47"/>
      <c r="E162" s="47"/>
      <c r="F162" s="47"/>
      <c r="G162" s="47"/>
      <c r="H162" s="47"/>
    </row>
    <row r="163" spans="1:8" ht="13.5">
      <c r="A163" s="25"/>
      <c r="B163" s="22"/>
      <c r="C163" s="47"/>
      <c r="D163" s="47"/>
      <c r="E163" s="47"/>
      <c r="F163" s="47"/>
      <c r="G163" s="47"/>
      <c r="H163" s="47"/>
    </row>
    <row r="164" spans="1:8" ht="13.5">
      <c r="A164" s="25"/>
      <c r="B164" s="22"/>
      <c r="C164" s="47"/>
      <c r="D164" s="47"/>
      <c r="E164" s="47"/>
      <c r="F164" s="47"/>
      <c r="G164" s="47"/>
      <c r="H164" s="47"/>
    </row>
    <row r="165" spans="1:8" ht="13.5">
      <c r="A165" s="25"/>
      <c r="B165" s="22"/>
      <c r="C165" s="47"/>
      <c r="D165" s="47"/>
      <c r="E165" s="47"/>
      <c r="F165" s="47"/>
      <c r="G165" s="47"/>
      <c r="H165" s="47"/>
    </row>
    <row r="166" spans="1:8" ht="13.5">
      <c r="A166" s="25"/>
      <c r="B166" s="22"/>
      <c r="C166" s="47"/>
      <c r="D166" s="47"/>
      <c r="E166" s="47"/>
      <c r="F166" s="47"/>
      <c r="G166" s="47"/>
      <c r="H166" s="47"/>
    </row>
    <row r="167" spans="1:8" ht="13.5">
      <c r="A167" s="25"/>
      <c r="B167" s="22"/>
      <c r="C167" s="47"/>
      <c r="D167" s="47"/>
      <c r="E167" s="47"/>
      <c r="F167" s="47"/>
      <c r="G167" s="47"/>
      <c r="H167" s="47"/>
    </row>
    <row r="168" spans="1:8" ht="13.5">
      <c r="A168" s="25"/>
      <c r="B168" s="22"/>
      <c r="C168" s="47"/>
      <c r="D168" s="47"/>
      <c r="E168" s="47"/>
      <c r="F168" s="47"/>
      <c r="G168" s="47"/>
      <c r="H168" s="47"/>
    </row>
    <row r="169" spans="1:8" ht="13.5">
      <c r="A169" s="25"/>
      <c r="B169" s="22"/>
      <c r="C169" s="47"/>
      <c r="D169" s="47"/>
      <c r="E169" s="47"/>
      <c r="F169" s="47"/>
      <c r="G169" s="47"/>
      <c r="H169" s="47"/>
    </row>
    <row r="170" spans="1:8" ht="13.5">
      <c r="A170" s="25"/>
      <c r="B170" s="22"/>
      <c r="C170" s="47"/>
      <c r="D170" s="47"/>
      <c r="E170" s="47"/>
      <c r="F170" s="47"/>
      <c r="G170" s="47"/>
      <c r="H170" s="47"/>
    </row>
    <row r="171" spans="1:8" ht="13.5">
      <c r="A171" s="25"/>
      <c r="B171" s="22"/>
      <c r="C171" s="47"/>
      <c r="D171" s="47"/>
      <c r="E171" s="47"/>
      <c r="F171" s="47"/>
      <c r="G171" s="47"/>
      <c r="H171" s="47"/>
    </row>
    <row r="172" spans="1:8" ht="13.5">
      <c r="A172" s="25"/>
      <c r="B172" s="22"/>
      <c r="C172" s="47"/>
      <c r="D172" s="47"/>
      <c r="E172" s="47"/>
      <c r="F172" s="47"/>
      <c r="G172" s="47"/>
      <c r="H172" s="47"/>
    </row>
    <row r="173" spans="1:8" ht="13.5">
      <c r="A173" s="25"/>
      <c r="B173" s="22"/>
      <c r="C173" s="47"/>
      <c r="D173" s="47"/>
      <c r="E173" s="47"/>
      <c r="F173" s="47"/>
      <c r="G173" s="47"/>
      <c r="H173" s="47"/>
    </row>
    <row r="174" spans="1:8" ht="13.5">
      <c r="A174" s="25"/>
      <c r="B174" s="22"/>
      <c r="C174" s="47"/>
      <c r="D174" s="47"/>
      <c r="E174" s="47"/>
      <c r="F174" s="47"/>
      <c r="G174" s="47"/>
      <c r="H174" s="47"/>
    </row>
    <row r="175" spans="1:8" ht="13.5">
      <c r="A175" s="25"/>
      <c r="B175" s="22"/>
      <c r="C175" s="47"/>
      <c r="D175" s="47"/>
      <c r="E175" s="47"/>
      <c r="F175" s="47"/>
      <c r="G175" s="47"/>
      <c r="H175" s="47"/>
    </row>
    <row r="176" spans="1:8" ht="13.5">
      <c r="A176" s="25"/>
      <c r="B176" s="22"/>
      <c r="C176" s="47"/>
      <c r="D176" s="47"/>
      <c r="E176" s="47"/>
      <c r="F176" s="47"/>
      <c r="G176" s="47"/>
      <c r="H176" s="47"/>
    </row>
    <row r="177" spans="1:8" ht="13.5">
      <c r="A177" s="25"/>
      <c r="B177" s="22"/>
      <c r="C177" s="47"/>
      <c r="D177" s="47"/>
      <c r="E177" s="47"/>
      <c r="F177" s="47"/>
      <c r="G177" s="47"/>
      <c r="H177" s="47"/>
    </row>
    <row r="178" spans="1:8" ht="13.5">
      <c r="A178" s="25"/>
      <c r="B178" s="22"/>
      <c r="C178" s="47"/>
      <c r="D178" s="47"/>
      <c r="E178" s="47"/>
      <c r="F178" s="47"/>
      <c r="G178" s="47"/>
      <c r="H178" s="47"/>
    </row>
    <row r="179" spans="1:8" ht="13.5">
      <c r="A179" s="25"/>
      <c r="B179" s="22"/>
      <c r="C179" s="47"/>
      <c r="D179" s="47"/>
      <c r="E179" s="47"/>
      <c r="F179" s="47"/>
      <c r="G179" s="47"/>
      <c r="H179" s="47"/>
    </row>
    <row r="180" spans="1:8" ht="13.5">
      <c r="A180" s="25"/>
      <c r="B180" s="22"/>
      <c r="C180" s="47"/>
      <c r="D180" s="47"/>
      <c r="E180" s="47"/>
      <c r="F180" s="47"/>
      <c r="G180" s="47"/>
      <c r="H180" s="47"/>
    </row>
    <row r="181" spans="1:8" ht="13.5">
      <c r="A181" s="25"/>
      <c r="B181" s="22"/>
      <c r="C181" s="47"/>
      <c r="D181" s="47"/>
      <c r="E181" s="47"/>
      <c r="F181" s="47"/>
      <c r="G181" s="47"/>
      <c r="H181" s="47"/>
    </row>
    <row r="182" spans="1:8" ht="13.5">
      <c r="A182" s="25"/>
      <c r="B182" s="22"/>
      <c r="C182" s="47"/>
      <c r="D182" s="47"/>
      <c r="E182" s="47"/>
      <c r="F182" s="47"/>
      <c r="G182" s="47"/>
      <c r="H182" s="47"/>
    </row>
    <row r="183" spans="1:8" ht="13.5">
      <c r="A183" s="25"/>
      <c r="B183" s="22"/>
      <c r="C183" s="47"/>
      <c r="D183" s="47"/>
      <c r="E183" s="47"/>
      <c r="F183" s="47"/>
      <c r="G183" s="47"/>
      <c r="H183" s="47"/>
    </row>
    <row r="184" spans="1:8" ht="13.5">
      <c r="A184" s="25"/>
      <c r="B184" s="22"/>
      <c r="C184" s="47"/>
      <c r="D184" s="47"/>
      <c r="E184" s="47"/>
      <c r="F184" s="47"/>
      <c r="G184" s="47"/>
      <c r="H184" s="47"/>
    </row>
    <row r="185" spans="1:8" ht="13.5">
      <c r="A185" s="25"/>
      <c r="B185" s="22"/>
      <c r="C185" s="47"/>
      <c r="D185" s="47"/>
      <c r="E185" s="47"/>
      <c r="F185" s="47"/>
      <c r="G185" s="47"/>
      <c r="H185" s="47"/>
    </row>
    <row r="186" spans="1:8" ht="13.5">
      <c r="A186" s="25"/>
      <c r="B186" s="22"/>
      <c r="C186" s="47"/>
      <c r="D186" s="47"/>
      <c r="E186" s="47"/>
      <c r="F186" s="47"/>
      <c r="G186" s="47"/>
      <c r="H186" s="47"/>
    </row>
    <row r="187" spans="1:8" ht="13.5">
      <c r="A187" s="25"/>
      <c r="B187" s="22"/>
      <c r="C187" s="47"/>
      <c r="D187" s="47"/>
      <c r="E187" s="47"/>
      <c r="F187" s="47"/>
      <c r="G187" s="47"/>
      <c r="H187" s="47"/>
    </row>
    <row r="188" spans="1:8" ht="13.5">
      <c r="A188" s="25"/>
      <c r="B188" s="22"/>
      <c r="C188" s="47"/>
      <c r="D188" s="47"/>
      <c r="E188" s="47"/>
      <c r="F188" s="47"/>
      <c r="G188" s="47"/>
      <c r="H188" s="47"/>
    </row>
    <row r="189" spans="1:8" ht="13.5">
      <c r="A189" s="25"/>
      <c r="B189" s="22"/>
      <c r="C189" s="47"/>
      <c r="D189" s="47"/>
      <c r="E189" s="47"/>
      <c r="F189" s="47"/>
      <c r="G189" s="47"/>
      <c r="H189" s="47"/>
    </row>
    <row r="190" spans="1:8" ht="13.5">
      <c r="A190" s="25"/>
      <c r="B190" s="22"/>
      <c r="C190" s="47"/>
      <c r="D190" s="47"/>
      <c r="E190" s="47"/>
      <c r="F190" s="47"/>
      <c r="G190" s="47"/>
      <c r="H190" s="47"/>
    </row>
    <row r="191" spans="1:8" ht="13.5">
      <c r="A191" s="25"/>
      <c r="B191" s="22"/>
      <c r="C191" s="47"/>
      <c r="D191" s="47"/>
      <c r="E191" s="47"/>
      <c r="F191" s="47"/>
      <c r="G191" s="47"/>
      <c r="H191" s="47"/>
    </row>
    <row r="192" spans="1:8" ht="13.5">
      <c r="A192" s="25"/>
      <c r="B192" s="22"/>
      <c r="C192" s="47"/>
      <c r="D192" s="42"/>
      <c r="E192" s="42"/>
      <c r="F192" s="42"/>
      <c r="G192" s="42"/>
      <c r="H192" s="42"/>
    </row>
    <row r="193" spans="1:8" ht="13.5">
      <c r="A193" s="25"/>
      <c r="B193" s="22"/>
      <c r="C193" s="47"/>
      <c r="D193" s="42"/>
      <c r="E193" s="42"/>
      <c r="F193" s="42"/>
      <c r="G193" s="42"/>
      <c r="H193" s="42"/>
    </row>
    <row r="194" spans="1:8" ht="12.75">
      <c r="A194" s="155"/>
      <c r="B194" s="156"/>
      <c r="C194" s="156"/>
      <c r="D194" s="156"/>
      <c r="E194" s="156"/>
      <c r="F194" s="156"/>
      <c r="G194" s="156"/>
      <c r="H194" s="156"/>
    </row>
    <row r="195" spans="1:8" ht="12.75">
      <c r="A195" s="42"/>
      <c r="B195" s="41"/>
      <c r="C195" s="42"/>
      <c r="D195" s="42"/>
      <c r="E195" s="42"/>
      <c r="F195" s="42"/>
      <c r="G195" s="42"/>
      <c r="H195" s="42"/>
    </row>
    <row r="196" spans="1:8" ht="12.75">
      <c r="A196" s="42"/>
      <c r="B196" s="41"/>
      <c r="C196" s="42"/>
      <c r="D196" s="42"/>
      <c r="E196" s="42"/>
      <c r="F196" s="42"/>
      <c r="G196" s="42"/>
      <c r="H196" s="42"/>
    </row>
    <row r="197" spans="1:8" ht="23.25" customHeight="1">
      <c r="A197" s="53"/>
      <c r="B197" s="54"/>
      <c r="C197" s="54"/>
      <c r="D197" s="54"/>
      <c r="E197" s="54"/>
      <c r="F197" s="54"/>
      <c r="G197" s="54"/>
      <c r="H197" s="54"/>
    </row>
    <row r="198" spans="1:8" ht="18" customHeight="1">
      <c r="A198" s="53"/>
      <c r="B198" s="54"/>
      <c r="C198" s="54"/>
      <c r="D198" s="54"/>
      <c r="E198" s="54"/>
      <c r="F198" s="54"/>
      <c r="G198" s="54"/>
      <c r="H198" s="54"/>
    </row>
    <row r="199" spans="1:8" ht="15.75">
      <c r="A199" s="42"/>
      <c r="B199" s="42"/>
      <c r="C199" s="42"/>
      <c r="D199" s="42"/>
      <c r="E199" s="42"/>
      <c r="F199" s="42"/>
      <c r="G199" s="42"/>
      <c r="H199" s="55"/>
    </row>
    <row r="200" spans="1:8" ht="12.75">
      <c r="A200" s="42"/>
      <c r="B200" s="42"/>
      <c r="C200" s="42"/>
      <c r="D200" s="42"/>
      <c r="E200" s="42"/>
      <c r="F200" s="42"/>
      <c r="G200" s="42"/>
      <c r="H200" s="42"/>
    </row>
    <row r="201" spans="1:8" ht="12.75" customHeight="1">
      <c r="A201" s="157"/>
      <c r="B201" s="157"/>
      <c r="C201" s="53"/>
      <c r="D201" s="54"/>
      <c r="E201" s="54"/>
      <c r="F201" s="54"/>
      <c r="G201" s="54"/>
      <c r="H201" s="54"/>
    </row>
    <row r="202" spans="1:8" ht="12" customHeight="1">
      <c r="A202" s="157"/>
      <c r="B202" s="157"/>
      <c r="C202" s="56"/>
      <c r="D202" s="56"/>
      <c r="E202" s="56"/>
      <c r="F202" s="56"/>
      <c r="G202" s="56"/>
      <c r="H202" s="57"/>
    </row>
    <row r="203" spans="1:8" ht="13.5">
      <c r="A203" s="25"/>
      <c r="B203" s="22"/>
      <c r="C203" s="47"/>
      <c r="D203" s="47"/>
      <c r="E203" s="47"/>
      <c r="F203" s="47"/>
      <c r="G203" s="47"/>
      <c r="H203" s="47"/>
    </row>
    <row r="204" spans="1:8" ht="13.5">
      <c r="A204" s="25"/>
      <c r="B204" s="22"/>
      <c r="C204" s="47"/>
      <c r="D204" s="47"/>
      <c r="E204" s="47"/>
      <c r="F204" s="47"/>
      <c r="G204" s="47"/>
      <c r="H204" s="47"/>
    </row>
    <row r="205" spans="1:8" ht="13.5">
      <c r="A205" s="25"/>
      <c r="B205" s="22"/>
      <c r="C205" s="47"/>
      <c r="D205" s="47"/>
      <c r="E205" s="47"/>
      <c r="F205" s="47"/>
      <c r="G205" s="47"/>
      <c r="H205" s="47"/>
    </row>
    <row r="206" spans="1:8" ht="13.5">
      <c r="A206" s="25"/>
      <c r="B206" s="22"/>
      <c r="C206" s="47"/>
      <c r="D206" s="47"/>
      <c r="E206" s="47"/>
      <c r="F206" s="47"/>
      <c r="G206" s="47"/>
      <c r="H206" s="47"/>
    </row>
    <row r="207" spans="1:8" ht="13.5">
      <c r="A207" s="25"/>
      <c r="B207" s="22"/>
      <c r="C207" s="47"/>
      <c r="D207" s="47"/>
      <c r="E207" s="47"/>
      <c r="F207" s="47"/>
      <c r="G207" s="47"/>
      <c r="H207" s="47"/>
    </row>
    <row r="208" spans="1:8" ht="13.5">
      <c r="A208" s="25"/>
      <c r="B208" s="22"/>
      <c r="C208" s="47"/>
      <c r="D208" s="47"/>
      <c r="E208" s="47"/>
      <c r="F208" s="47"/>
      <c r="G208" s="47"/>
      <c r="H208" s="47"/>
    </row>
    <row r="209" spans="1:8" ht="13.5">
      <c r="A209" s="25"/>
      <c r="B209" s="22"/>
      <c r="C209" s="47"/>
      <c r="D209" s="47"/>
      <c r="E209" s="47"/>
      <c r="F209" s="47"/>
      <c r="G209" s="47"/>
      <c r="H209" s="47"/>
    </row>
    <row r="210" spans="1:8" ht="13.5">
      <c r="A210" s="25"/>
      <c r="B210" s="22"/>
      <c r="C210" s="47"/>
      <c r="D210" s="47"/>
      <c r="E210" s="47"/>
      <c r="F210" s="47"/>
      <c r="G210" s="47"/>
      <c r="H210" s="47"/>
    </row>
    <row r="211" spans="1:8" ht="13.5">
      <c r="A211" s="25"/>
      <c r="B211" s="22"/>
      <c r="C211" s="47"/>
      <c r="D211" s="47"/>
      <c r="E211" s="47"/>
      <c r="F211" s="47"/>
      <c r="G211" s="47"/>
      <c r="H211" s="47"/>
    </row>
    <row r="212" spans="1:8" ht="13.5">
      <c r="A212" s="25"/>
      <c r="B212" s="22"/>
      <c r="C212" s="47"/>
      <c r="D212" s="47"/>
      <c r="E212" s="47"/>
      <c r="F212" s="47"/>
      <c r="G212" s="47"/>
      <c r="H212" s="47"/>
    </row>
    <row r="213" spans="1:8" ht="13.5">
      <c r="A213" s="25"/>
      <c r="B213" s="22"/>
      <c r="C213" s="47"/>
      <c r="D213" s="47"/>
      <c r="E213" s="47"/>
      <c r="F213" s="47"/>
      <c r="G213" s="47"/>
      <c r="H213" s="47"/>
    </row>
    <row r="214" spans="1:8" ht="13.5">
      <c r="A214" s="25"/>
      <c r="B214" s="22"/>
      <c r="C214" s="47"/>
      <c r="D214" s="47"/>
      <c r="E214" s="47"/>
      <c r="F214" s="47"/>
      <c r="G214" s="47"/>
      <c r="H214" s="47"/>
    </row>
    <row r="215" spans="1:8" ht="13.5">
      <c r="A215" s="25"/>
      <c r="B215" s="22"/>
      <c r="C215" s="47"/>
      <c r="D215" s="47"/>
      <c r="E215" s="47"/>
      <c r="F215" s="47"/>
      <c r="G215" s="47"/>
      <c r="H215" s="47"/>
    </row>
    <row r="216" spans="1:8" ht="13.5">
      <c r="A216" s="25"/>
      <c r="B216" s="22"/>
      <c r="C216" s="47"/>
      <c r="D216" s="47"/>
      <c r="E216" s="47"/>
      <c r="F216" s="47"/>
      <c r="G216" s="47"/>
      <c r="H216" s="47"/>
    </row>
    <row r="217" spans="1:8" ht="13.5">
      <c r="A217" s="25"/>
      <c r="B217" s="22"/>
      <c r="C217" s="47"/>
      <c r="D217" s="47"/>
      <c r="E217" s="47"/>
      <c r="F217" s="47"/>
      <c r="G217" s="47"/>
      <c r="H217" s="47"/>
    </row>
    <row r="218" spans="1:8" ht="13.5">
      <c r="A218" s="25"/>
      <c r="B218" s="22"/>
      <c r="C218" s="47"/>
      <c r="D218" s="47"/>
      <c r="E218" s="47"/>
      <c r="F218" s="47"/>
      <c r="G218" s="47"/>
      <c r="H218" s="47"/>
    </row>
    <row r="219" spans="1:8" ht="13.5">
      <c r="A219" s="25"/>
      <c r="B219" s="22"/>
      <c r="C219" s="47"/>
      <c r="D219" s="47"/>
      <c r="E219" s="47"/>
      <c r="F219" s="47"/>
      <c r="G219" s="47"/>
      <c r="H219" s="47"/>
    </row>
    <row r="220" spans="1:8" ht="13.5">
      <c r="A220" s="25"/>
      <c r="B220" s="22"/>
      <c r="C220" s="47"/>
      <c r="D220" s="47"/>
      <c r="E220" s="47"/>
      <c r="F220" s="47"/>
      <c r="G220" s="47"/>
      <c r="H220" s="47"/>
    </row>
    <row r="221" spans="1:8" ht="13.5">
      <c r="A221" s="25"/>
      <c r="B221" s="22"/>
      <c r="C221" s="47"/>
      <c r="D221" s="47"/>
      <c r="E221" s="47"/>
      <c r="F221" s="47"/>
      <c r="G221" s="47"/>
      <c r="H221" s="47"/>
    </row>
    <row r="222" spans="1:8" ht="13.5">
      <c r="A222" s="25"/>
      <c r="B222" s="22"/>
      <c r="C222" s="47"/>
      <c r="D222" s="47"/>
      <c r="E222" s="47"/>
      <c r="F222" s="47"/>
      <c r="G222" s="47"/>
      <c r="H222" s="47"/>
    </row>
    <row r="223" spans="1:8" ht="13.5">
      <c r="A223" s="25"/>
      <c r="B223" s="22"/>
      <c r="C223" s="47"/>
      <c r="D223" s="47"/>
      <c r="E223" s="47"/>
      <c r="F223" s="47"/>
      <c r="G223" s="47"/>
      <c r="H223" s="47"/>
    </row>
    <row r="224" spans="1:8" ht="13.5">
      <c r="A224" s="25"/>
      <c r="B224" s="22"/>
      <c r="C224" s="47"/>
      <c r="D224" s="47"/>
      <c r="E224" s="47"/>
      <c r="F224" s="47"/>
      <c r="G224" s="47"/>
      <c r="H224" s="47"/>
    </row>
    <row r="225" spans="1:8" ht="13.5">
      <c r="A225" s="25"/>
      <c r="B225" s="22"/>
      <c r="C225" s="47"/>
      <c r="D225" s="47"/>
      <c r="E225" s="47"/>
      <c r="F225" s="47"/>
      <c r="G225" s="47"/>
      <c r="H225" s="47"/>
    </row>
    <row r="226" spans="1:8" ht="13.5">
      <c r="A226" s="25"/>
      <c r="B226" s="22"/>
      <c r="C226" s="47"/>
      <c r="D226" s="47"/>
      <c r="E226" s="47"/>
      <c r="F226" s="47"/>
      <c r="G226" s="47"/>
      <c r="H226" s="47"/>
    </row>
    <row r="227" spans="1:8" ht="13.5">
      <c r="A227" s="25"/>
      <c r="B227" s="22"/>
      <c r="C227" s="47"/>
      <c r="D227" s="47"/>
      <c r="E227" s="47"/>
      <c r="F227" s="47"/>
      <c r="G227" s="47"/>
      <c r="H227" s="47"/>
    </row>
    <row r="228" spans="1:8" ht="13.5">
      <c r="A228" s="25"/>
      <c r="B228" s="22"/>
      <c r="C228" s="47"/>
      <c r="D228" s="47"/>
      <c r="E228" s="47"/>
      <c r="F228" s="47"/>
      <c r="G228" s="47"/>
      <c r="H228" s="47"/>
    </row>
    <row r="229" spans="1:8" ht="13.5">
      <c r="A229" s="25"/>
      <c r="B229" s="22"/>
      <c r="C229" s="47"/>
      <c r="D229" s="47"/>
      <c r="E229" s="47"/>
      <c r="F229" s="47"/>
      <c r="G229" s="47"/>
      <c r="H229" s="47"/>
    </row>
    <row r="230" spans="1:8" ht="13.5">
      <c r="A230" s="25"/>
      <c r="B230" s="22"/>
      <c r="C230" s="47"/>
      <c r="D230" s="47"/>
      <c r="E230" s="47"/>
      <c r="F230" s="47"/>
      <c r="G230" s="47"/>
      <c r="H230" s="47"/>
    </row>
    <row r="231" spans="1:8" ht="13.5">
      <c r="A231" s="25"/>
      <c r="B231" s="22"/>
      <c r="C231" s="47"/>
      <c r="D231" s="42"/>
      <c r="E231" s="42"/>
      <c r="F231" s="42"/>
      <c r="G231" s="42"/>
      <c r="H231" s="42"/>
    </row>
    <row r="232" spans="1:8" ht="12.75">
      <c r="A232" s="155"/>
      <c r="B232" s="156"/>
      <c r="C232" s="156"/>
      <c r="D232" s="156"/>
      <c r="E232" s="156"/>
      <c r="F232" s="156"/>
      <c r="G232" s="156"/>
      <c r="H232" s="156"/>
    </row>
    <row r="233" spans="1:8" ht="12.75">
      <c r="A233" s="42"/>
      <c r="B233" s="41"/>
      <c r="C233" s="42"/>
      <c r="D233" s="42"/>
      <c r="E233" s="42"/>
      <c r="F233" s="42"/>
      <c r="G233" s="42"/>
      <c r="H233" s="42"/>
    </row>
    <row r="234" spans="1:8" ht="12.75">
      <c r="A234" s="42"/>
      <c r="B234" s="41"/>
      <c r="C234" s="42"/>
      <c r="D234" s="42"/>
      <c r="E234" s="42"/>
      <c r="F234" s="42"/>
      <c r="G234" s="42"/>
      <c r="H234" s="42"/>
    </row>
    <row r="235" spans="1:8" ht="12.75">
      <c r="A235" s="53"/>
      <c r="B235" s="54"/>
      <c r="C235" s="54"/>
      <c r="D235" s="54"/>
      <c r="E235" s="54"/>
      <c r="F235" s="54"/>
      <c r="G235" s="54"/>
      <c r="H235" s="54"/>
    </row>
    <row r="236" spans="1:8" ht="12.75">
      <c r="A236" s="53"/>
      <c r="B236" s="54"/>
      <c r="C236" s="54"/>
      <c r="D236" s="54"/>
      <c r="E236" s="54"/>
      <c r="F236" s="54"/>
      <c r="G236" s="54"/>
      <c r="H236" s="54"/>
    </row>
    <row r="237" spans="1:8" ht="15.75">
      <c r="A237" s="42"/>
      <c r="B237" s="42"/>
      <c r="C237" s="42"/>
      <c r="D237" s="42"/>
      <c r="E237" s="42"/>
      <c r="F237" s="42"/>
      <c r="G237" s="42"/>
      <c r="H237" s="55"/>
    </row>
    <row r="238" spans="1:8" ht="12.75">
      <c r="A238" s="42"/>
      <c r="B238" s="42"/>
      <c r="C238" s="42"/>
      <c r="D238" s="42"/>
      <c r="E238" s="42"/>
      <c r="F238" s="42"/>
      <c r="G238" s="42"/>
      <c r="H238" s="42"/>
    </row>
    <row r="239" spans="1:8" ht="12.75" customHeight="1">
      <c r="A239" s="157"/>
      <c r="B239" s="157"/>
      <c r="C239" s="53"/>
      <c r="D239" s="54"/>
      <c r="E239" s="54"/>
      <c r="F239" s="54"/>
      <c r="G239" s="54"/>
      <c r="H239" s="54"/>
    </row>
    <row r="240" spans="1:8" ht="12" customHeight="1">
      <c r="A240" s="157"/>
      <c r="B240" s="157"/>
      <c r="C240" s="56"/>
      <c r="D240" s="56"/>
      <c r="E240" s="56"/>
      <c r="F240" s="56"/>
      <c r="G240" s="56"/>
      <c r="H240" s="57"/>
    </row>
    <row r="241" spans="1:8" ht="13.5">
      <c r="A241" s="25"/>
      <c r="B241" s="22"/>
      <c r="C241" s="47"/>
      <c r="D241" s="47"/>
      <c r="E241" s="47"/>
      <c r="F241" s="47"/>
      <c r="G241" s="47"/>
      <c r="H241" s="47"/>
    </row>
    <row r="242" spans="1:8" ht="13.5">
      <c r="A242" s="25"/>
      <c r="B242" s="22"/>
      <c r="C242" s="47"/>
      <c r="D242" s="47"/>
      <c r="E242" s="47"/>
      <c r="F242" s="47"/>
      <c r="G242" s="47"/>
      <c r="H242" s="47"/>
    </row>
    <row r="243" spans="1:8" ht="13.5">
      <c r="A243" s="25"/>
      <c r="B243" s="22"/>
      <c r="C243" s="47"/>
      <c r="D243" s="47"/>
      <c r="E243" s="47"/>
      <c r="F243" s="47"/>
      <c r="G243" s="47"/>
      <c r="H243" s="47"/>
    </row>
    <row r="244" spans="1:8" ht="13.5">
      <c r="A244" s="25"/>
      <c r="B244" s="22"/>
      <c r="C244" s="47"/>
      <c r="D244" s="47"/>
      <c r="E244" s="47"/>
      <c r="F244" s="47"/>
      <c r="G244" s="47"/>
      <c r="H244" s="47"/>
    </row>
    <row r="245" spans="1:8" ht="13.5">
      <c r="A245" s="25"/>
      <c r="B245" s="22"/>
      <c r="C245" s="47"/>
      <c r="D245" s="47"/>
      <c r="E245" s="47"/>
      <c r="F245" s="47"/>
      <c r="G245" s="47"/>
      <c r="H245" s="47"/>
    </row>
    <row r="246" spans="1:8" ht="13.5">
      <c r="A246" s="25"/>
      <c r="B246" s="22"/>
      <c r="C246" s="47"/>
      <c r="D246" s="47"/>
      <c r="E246" s="47"/>
      <c r="F246" s="47"/>
      <c r="G246" s="47"/>
      <c r="H246" s="47"/>
    </row>
    <row r="247" spans="1:8" ht="13.5">
      <c r="A247" s="25"/>
      <c r="B247" s="22"/>
      <c r="C247" s="47"/>
      <c r="D247" s="47"/>
      <c r="E247" s="47"/>
      <c r="F247" s="47"/>
      <c r="G247" s="47"/>
      <c r="H247" s="47"/>
    </row>
    <row r="248" spans="1:8" ht="13.5">
      <c r="A248" s="25"/>
      <c r="B248" s="22"/>
      <c r="C248" s="47"/>
      <c r="D248" s="47"/>
      <c r="E248" s="47"/>
      <c r="F248" s="47"/>
      <c r="G248" s="47"/>
      <c r="H248" s="47"/>
    </row>
    <row r="249" spans="1:8" ht="13.5">
      <c r="A249" s="25"/>
      <c r="B249" s="22"/>
      <c r="C249" s="47"/>
      <c r="D249" s="47"/>
      <c r="E249" s="47"/>
      <c r="F249" s="47"/>
      <c r="G249" s="47"/>
      <c r="H249" s="47"/>
    </row>
    <row r="250" spans="1:8" ht="13.5">
      <c r="A250" s="25"/>
      <c r="B250" s="22"/>
      <c r="C250" s="47"/>
      <c r="D250" s="47"/>
      <c r="E250" s="47"/>
      <c r="F250" s="47"/>
      <c r="G250" s="47"/>
      <c r="H250" s="47"/>
    </row>
    <row r="251" spans="1:8" ht="13.5">
      <c r="A251" s="25"/>
      <c r="B251" s="22"/>
      <c r="C251" s="47"/>
      <c r="D251" s="47"/>
      <c r="E251" s="47"/>
      <c r="F251" s="47"/>
      <c r="G251" s="47"/>
      <c r="H251" s="47"/>
    </row>
    <row r="252" spans="1:8" ht="13.5">
      <c r="A252" s="25"/>
      <c r="B252" s="22"/>
      <c r="C252" s="47"/>
      <c r="D252" s="47"/>
      <c r="E252" s="47"/>
      <c r="F252" s="47"/>
      <c r="G252" s="47"/>
      <c r="H252" s="47"/>
    </row>
    <row r="253" spans="1:8" ht="13.5">
      <c r="A253" s="25"/>
      <c r="B253" s="22"/>
      <c r="C253" s="47"/>
      <c r="D253" s="47"/>
      <c r="E253" s="47"/>
      <c r="F253" s="47"/>
      <c r="G253" s="47"/>
      <c r="H253" s="47"/>
    </row>
    <row r="254" spans="1:8" ht="13.5">
      <c r="A254" s="25"/>
      <c r="B254" s="22"/>
      <c r="C254" s="47"/>
      <c r="D254" s="47"/>
      <c r="E254" s="47"/>
      <c r="F254" s="47"/>
      <c r="G254" s="47"/>
      <c r="H254" s="47"/>
    </row>
    <row r="255" spans="1:8" ht="13.5">
      <c r="A255" s="25"/>
      <c r="B255" s="22"/>
      <c r="C255" s="47"/>
      <c r="D255" s="47"/>
      <c r="E255" s="47"/>
      <c r="F255" s="47"/>
      <c r="G255" s="47"/>
      <c r="H255" s="47"/>
    </row>
    <row r="256" spans="1:8" ht="13.5">
      <c r="A256" s="25"/>
      <c r="B256" s="22"/>
      <c r="C256" s="47"/>
      <c r="D256" s="47"/>
      <c r="E256" s="47"/>
      <c r="F256" s="47"/>
      <c r="G256" s="47"/>
      <c r="H256" s="47"/>
    </row>
    <row r="257" spans="1:8" ht="13.5">
      <c r="A257" s="25"/>
      <c r="B257" s="22"/>
      <c r="C257" s="47"/>
      <c r="D257" s="47"/>
      <c r="E257" s="47"/>
      <c r="F257" s="47"/>
      <c r="G257" s="47"/>
      <c r="H257" s="47"/>
    </row>
    <row r="258" spans="1:8" ht="13.5">
      <c r="A258" s="25"/>
      <c r="B258" s="22"/>
      <c r="C258" s="47"/>
      <c r="D258" s="47"/>
      <c r="E258" s="47"/>
      <c r="F258" s="47"/>
      <c r="G258" s="47"/>
      <c r="H258" s="47"/>
    </row>
    <row r="259" spans="1:8" ht="13.5">
      <c r="A259" s="25"/>
      <c r="B259" s="22"/>
      <c r="C259" s="47"/>
      <c r="D259" s="47"/>
      <c r="E259" s="47"/>
      <c r="F259" s="47"/>
      <c r="G259" s="47"/>
      <c r="H259" s="47"/>
    </row>
    <row r="260" spans="1:8" ht="13.5">
      <c r="A260" s="25"/>
      <c r="B260" s="22"/>
      <c r="C260" s="47"/>
      <c r="D260" s="47"/>
      <c r="E260" s="47"/>
      <c r="F260" s="47"/>
      <c r="G260" s="47"/>
      <c r="H260" s="47"/>
    </row>
    <row r="261" spans="1:8" ht="13.5">
      <c r="A261" s="25"/>
      <c r="B261" s="22"/>
      <c r="C261" s="47"/>
      <c r="D261" s="47"/>
      <c r="E261" s="47"/>
      <c r="F261" s="47"/>
      <c r="G261" s="47"/>
      <c r="H261" s="47"/>
    </row>
    <row r="262" spans="1:8" ht="13.5">
      <c r="A262" s="25"/>
      <c r="B262" s="22"/>
      <c r="C262" s="47"/>
      <c r="D262" s="47"/>
      <c r="E262" s="47"/>
      <c r="F262" s="47"/>
      <c r="G262" s="47"/>
      <c r="H262" s="47"/>
    </row>
    <row r="263" spans="1:8" ht="13.5">
      <c r="A263" s="25"/>
      <c r="B263" s="22"/>
      <c r="C263" s="47"/>
      <c r="D263" s="47"/>
      <c r="E263" s="47"/>
      <c r="F263" s="47"/>
      <c r="G263" s="47"/>
      <c r="H263" s="47"/>
    </row>
    <row r="264" spans="1:8" ht="13.5">
      <c r="A264" s="25"/>
      <c r="B264" s="22"/>
      <c r="C264" s="47"/>
      <c r="D264" s="47"/>
      <c r="E264" s="47"/>
      <c r="F264" s="47"/>
      <c r="G264" s="47"/>
      <c r="H264" s="47"/>
    </row>
    <row r="265" spans="1:8" ht="13.5">
      <c r="A265" s="25"/>
      <c r="B265" s="22"/>
      <c r="C265" s="47"/>
      <c r="D265" s="47"/>
      <c r="E265" s="47"/>
      <c r="F265" s="47"/>
      <c r="G265" s="47"/>
      <c r="H265" s="47"/>
    </row>
    <row r="266" spans="1:8" ht="13.5">
      <c r="A266" s="25"/>
      <c r="B266" s="22"/>
      <c r="C266" s="47"/>
      <c r="D266" s="47"/>
      <c r="E266" s="47"/>
      <c r="F266" s="47"/>
      <c r="G266" s="47"/>
      <c r="H266" s="47"/>
    </row>
    <row r="267" spans="1:8" ht="13.5">
      <c r="A267" s="25"/>
      <c r="B267" s="22"/>
      <c r="C267" s="47"/>
      <c r="D267" s="47"/>
      <c r="E267" s="47"/>
      <c r="F267" s="47"/>
      <c r="G267" s="47"/>
      <c r="H267" s="47"/>
    </row>
    <row r="268" spans="1:8" ht="13.5">
      <c r="A268" s="25"/>
      <c r="B268" s="22"/>
      <c r="C268" s="47"/>
      <c r="D268" s="47"/>
      <c r="E268" s="47"/>
      <c r="F268" s="47"/>
      <c r="G268" s="47"/>
      <c r="H268" s="47"/>
    </row>
    <row r="269" spans="1:8" ht="13.5">
      <c r="A269" s="25"/>
      <c r="B269" s="22"/>
      <c r="C269" s="47"/>
      <c r="D269" s="47"/>
      <c r="E269" s="47"/>
      <c r="F269" s="47"/>
      <c r="G269" s="47"/>
      <c r="H269" s="47"/>
    </row>
    <row r="270" spans="1:8" ht="12.75">
      <c r="A270" s="26"/>
      <c r="B270" s="26"/>
      <c r="C270" s="26"/>
      <c r="D270" s="26"/>
      <c r="E270" s="26"/>
      <c r="F270" s="26"/>
      <c r="G270" s="26"/>
      <c r="H270" s="26"/>
    </row>
  </sheetData>
  <sheetProtection password="C7EC" sheet="1"/>
  <mergeCells count="10">
    <mergeCell ref="A194:H194"/>
    <mergeCell ref="A201:B202"/>
    <mergeCell ref="A232:H232"/>
    <mergeCell ref="A239:B240"/>
    <mergeCell ref="A1:H1"/>
    <mergeCell ref="A8:B9"/>
    <mergeCell ref="A50:H50"/>
    <mergeCell ref="A57:B58"/>
    <mergeCell ref="A98:H98"/>
    <mergeCell ref="A105:B106"/>
  </mergeCells>
  <printOptions horizontalCentered="1" verticalCentered="1"/>
  <pageMargins left="0.31496062992125984" right="0.1968503937007874" top="0.5905511811023623" bottom="1.0236220472440944" header="0.15748031496062992" footer="0.5118110236220472"/>
  <pageSetup fitToHeight="0" fitToWidth="1" horizontalDpi="300" verticalDpi="300" orientation="portrait" paperSize="9" r:id="rId1"/>
  <rowBreaks count="5" manualBreakCount="5">
    <brk id="49" max="255" man="1"/>
    <brk id="97" max="255" man="1"/>
    <brk id="149" max="7" man="1"/>
    <brk id="193" max="7" man="1"/>
    <brk id="231" max="7" man="1"/>
  </rowBreaks>
</worksheet>
</file>

<file path=xl/worksheets/sheet3.xml><?xml version="1.0" encoding="utf-8"?>
<worksheet xmlns="http://schemas.openxmlformats.org/spreadsheetml/2006/main" xmlns:r="http://schemas.openxmlformats.org/officeDocument/2006/relationships">
  <sheetPr>
    <pageSetUpPr fitToPage="1"/>
  </sheetPr>
  <dimension ref="A1:AB270"/>
  <sheetViews>
    <sheetView zoomScalePageLayoutView="0" workbookViewId="0" topLeftCell="J3">
      <selection activeCell="J19" sqref="J19"/>
    </sheetView>
  </sheetViews>
  <sheetFormatPr defaultColWidth="9.140625" defaultRowHeight="12.75"/>
  <cols>
    <col min="1" max="1" width="12.421875" style="7" customWidth="1"/>
    <col min="2" max="2" width="22.00390625" style="7" bestFit="1" customWidth="1"/>
    <col min="3" max="3" width="8.421875" style="7" customWidth="1"/>
    <col min="4" max="4" width="9.421875" style="7" customWidth="1"/>
    <col min="5" max="5" width="9.7109375" style="7" customWidth="1"/>
    <col min="6" max="12" width="9.140625" style="7" customWidth="1"/>
    <col min="13" max="13" width="20.140625" style="7" bestFit="1" customWidth="1"/>
    <col min="14" max="14" width="16.7109375" style="7" bestFit="1" customWidth="1"/>
    <col min="15" max="15" width="9.140625" style="7" customWidth="1"/>
    <col min="16" max="16" width="14.7109375" style="7" bestFit="1" customWidth="1"/>
    <col min="17" max="17" width="9.57421875" style="7" bestFit="1" customWidth="1"/>
    <col min="18" max="21" width="9.140625" style="7" customWidth="1"/>
    <col min="22" max="22" width="20.140625" style="7" bestFit="1" customWidth="1"/>
    <col min="23" max="16384" width="9.140625" style="7" customWidth="1"/>
  </cols>
  <sheetData>
    <row r="1" spans="1:27" ht="15">
      <c r="A1" s="158" t="s">
        <v>71</v>
      </c>
      <c r="B1" s="159"/>
      <c r="C1" s="159"/>
      <c r="D1" s="159"/>
      <c r="E1" s="159"/>
      <c r="F1" s="159"/>
      <c r="G1" s="159"/>
      <c r="H1" s="159"/>
      <c r="M1"/>
      <c r="N1" t="s">
        <v>53</v>
      </c>
      <c r="O1" t="s">
        <v>52</v>
      </c>
      <c r="Q1" s="62" t="s">
        <v>49</v>
      </c>
      <c r="V1"/>
      <c r="W1" t="s">
        <v>53</v>
      </c>
      <c r="X1" t="s">
        <v>52</v>
      </c>
      <c r="Z1" s="62" t="s">
        <v>49</v>
      </c>
      <c r="AA1" s="7" t="s">
        <v>87</v>
      </c>
    </row>
    <row r="2" spans="1:26" ht="15">
      <c r="A2" s="105"/>
      <c r="B2" s="105"/>
      <c r="C2" s="105"/>
      <c r="D2" s="105"/>
      <c r="E2" s="105"/>
      <c r="F2" s="105"/>
      <c r="G2" s="105"/>
      <c r="H2" s="105"/>
      <c r="M2" t="s">
        <v>50</v>
      </c>
      <c r="N2" s="121" t="str">
        <f>'Função Pública'!I15</f>
        <v>Solteiro</v>
      </c>
      <c r="O2" s="121">
        <f>'Função Pública'!I18</f>
        <v>0</v>
      </c>
      <c r="P2" s="67"/>
      <c r="Q2" s="120" t="str">
        <f>INDEX(N6:S8,MATCH(N2,M6:M8,0),MATCH(O2,N5:S5,0))</f>
        <v>s0</v>
      </c>
      <c r="V2" t="s">
        <v>50</v>
      </c>
      <c r="W2" s="121" t="str">
        <f>'Função Pública'!I15</f>
        <v>Solteiro</v>
      </c>
      <c r="X2" s="121">
        <f>'Função Pública'!I18</f>
        <v>0</v>
      </c>
      <c r="Y2" s="67"/>
      <c r="Z2" s="120" t="str">
        <f>INDEX(W6:AB8,MATCH(W2,V6:V8,0),MATCH(X2,W5:AB5,0))</f>
        <v>s0</v>
      </c>
    </row>
    <row r="3" spans="1:8" ht="12.75">
      <c r="A3" s="105"/>
      <c r="B3" s="105"/>
      <c r="C3" s="105"/>
      <c r="D3" s="105"/>
      <c r="E3" s="105"/>
      <c r="F3" s="105"/>
      <c r="G3" s="105"/>
      <c r="H3" s="105"/>
    </row>
    <row r="4" spans="1:11" ht="12.75">
      <c r="A4" s="124" t="s">
        <v>81</v>
      </c>
      <c r="B4" s="124"/>
      <c r="C4" s="124"/>
      <c r="D4" s="124"/>
      <c r="E4" s="124"/>
      <c r="F4" s="124"/>
      <c r="G4" s="124"/>
      <c r="H4" s="124"/>
      <c r="I4" s="124"/>
      <c r="J4" s="124"/>
      <c r="K4" s="124"/>
    </row>
    <row r="5" spans="1:28" ht="12.75">
      <c r="A5" s="106" t="s">
        <v>22</v>
      </c>
      <c r="B5" s="108"/>
      <c r="C5" s="107"/>
      <c r="D5" s="107"/>
      <c r="E5" s="107"/>
      <c r="F5" s="107"/>
      <c r="G5" s="107"/>
      <c r="H5" s="107"/>
      <c r="M5" s="60"/>
      <c r="N5" s="63">
        <v>0</v>
      </c>
      <c r="O5" s="64">
        <v>1</v>
      </c>
      <c r="P5" s="63">
        <v>2</v>
      </c>
      <c r="Q5" s="65">
        <v>3</v>
      </c>
      <c r="R5" s="65">
        <v>4</v>
      </c>
      <c r="S5" s="63" t="s">
        <v>25</v>
      </c>
      <c r="V5" s="60"/>
      <c r="W5" s="63">
        <v>0</v>
      </c>
      <c r="X5" s="64">
        <v>1</v>
      </c>
      <c r="Y5" s="63">
        <v>2</v>
      </c>
      <c r="Z5" s="65">
        <v>3</v>
      </c>
      <c r="AA5" s="65">
        <v>4</v>
      </c>
      <c r="AB5" s="63" t="s">
        <v>25</v>
      </c>
    </row>
    <row r="6" spans="1:28" ht="15.75">
      <c r="A6" s="8"/>
      <c r="B6" s="10"/>
      <c r="C6" s="9"/>
      <c r="D6" s="9"/>
      <c r="E6" s="9"/>
      <c r="F6" s="9"/>
      <c r="G6" s="9"/>
      <c r="H6" s="11"/>
      <c r="M6" s="61" t="s">
        <v>20</v>
      </c>
      <c r="N6" s="68" t="s">
        <v>31</v>
      </c>
      <c r="O6" s="68" t="s">
        <v>32</v>
      </c>
      <c r="P6" s="68" t="s">
        <v>33</v>
      </c>
      <c r="Q6" s="69" t="s">
        <v>34</v>
      </c>
      <c r="R6" s="69" t="s">
        <v>35</v>
      </c>
      <c r="S6" s="69" t="s">
        <v>36</v>
      </c>
      <c r="V6" s="61" t="s">
        <v>20</v>
      </c>
      <c r="W6" s="68" t="s">
        <v>31</v>
      </c>
      <c r="X6" s="68" t="s">
        <v>32</v>
      </c>
      <c r="Y6" s="68" t="s">
        <v>33</v>
      </c>
      <c r="Z6" s="69" t="s">
        <v>34</v>
      </c>
      <c r="AA6" s="69" t="s">
        <v>35</v>
      </c>
      <c r="AB6" s="69" t="s">
        <v>36</v>
      </c>
    </row>
    <row r="7" spans="2:28" ht="12.75">
      <c r="B7" s="12"/>
      <c r="M7" s="61" t="s">
        <v>54</v>
      </c>
      <c r="N7" s="68" t="s">
        <v>37</v>
      </c>
      <c r="O7" s="68" t="s">
        <v>38</v>
      </c>
      <c r="P7" s="68" t="s">
        <v>39</v>
      </c>
      <c r="Q7" s="69" t="s">
        <v>40</v>
      </c>
      <c r="R7" s="69" t="s">
        <v>41</v>
      </c>
      <c r="S7" s="69" t="s">
        <v>42</v>
      </c>
      <c r="V7" s="61" t="s">
        <v>54</v>
      </c>
      <c r="W7" s="68" t="s">
        <v>37</v>
      </c>
      <c r="X7" s="68" t="s">
        <v>38</v>
      </c>
      <c r="Y7" s="68" t="s">
        <v>39</v>
      </c>
      <c r="Z7" s="69" t="s">
        <v>40</v>
      </c>
      <c r="AA7" s="69" t="s">
        <v>41</v>
      </c>
      <c r="AB7" s="69" t="s">
        <v>42</v>
      </c>
    </row>
    <row r="8" spans="1:28" ht="19.5" customHeight="1">
      <c r="A8" s="160" t="s">
        <v>23</v>
      </c>
      <c r="B8" s="161"/>
      <c r="C8" s="13" t="s">
        <v>24</v>
      </c>
      <c r="D8" s="14"/>
      <c r="E8" s="14"/>
      <c r="F8" s="14"/>
      <c r="G8" s="14"/>
      <c r="H8" s="15"/>
      <c r="M8" s="61" t="s">
        <v>55</v>
      </c>
      <c r="N8" s="68" t="s">
        <v>43</v>
      </c>
      <c r="O8" s="68" t="s">
        <v>44</v>
      </c>
      <c r="P8" s="68" t="s">
        <v>45</v>
      </c>
      <c r="Q8" s="69" t="s">
        <v>46</v>
      </c>
      <c r="R8" s="69" t="s">
        <v>47</v>
      </c>
      <c r="S8" s="69" t="s">
        <v>48</v>
      </c>
      <c r="V8" s="61" t="s">
        <v>55</v>
      </c>
      <c r="W8" s="68" t="s">
        <v>43</v>
      </c>
      <c r="X8" s="68" t="s">
        <v>44</v>
      </c>
      <c r="Y8" s="68" t="s">
        <v>45</v>
      </c>
      <c r="Z8" s="69" t="s">
        <v>46</v>
      </c>
      <c r="AA8" s="69" t="s">
        <v>47</v>
      </c>
      <c r="AB8" s="69" t="s">
        <v>48</v>
      </c>
    </row>
    <row r="9" spans="1:2" ht="15.75" customHeight="1">
      <c r="A9" s="162"/>
      <c r="B9" s="163"/>
    </row>
    <row r="10" spans="1:8" ht="15.75" customHeight="1">
      <c r="A10" s="48" t="s">
        <v>30</v>
      </c>
      <c r="B10" s="49" t="s">
        <v>26</v>
      </c>
      <c r="C10" s="16">
        <v>0</v>
      </c>
      <c r="D10" s="17">
        <v>1</v>
      </c>
      <c r="E10" s="16">
        <v>2</v>
      </c>
      <c r="F10" s="17">
        <v>3</v>
      </c>
      <c r="G10" s="16">
        <v>4</v>
      </c>
      <c r="H10" s="18" t="s">
        <v>25</v>
      </c>
    </row>
    <row r="11" spans="1:11" ht="13.5">
      <c r="A11" s="122">
        <v>0</v>
      </c>
      <c r="B11" s="109">
        <v>585</v>
      </c>
      <c r="C11" s="95">
        <v>0</v>
      </c>
      <c r="D11" s="96">
        <v>0</v>
      </c>
      <c r="E11" s="95">
        <v>0</v>
      </c>
      <c r="F11" s="96">
        <v>0</v>
      </c>
      <c r="G11" s="95">
        <v>0</v>
      </c>
      <c r="H11" s="97">
        <v>0</v>
      </c>
      <c r="J11" s="21"/>
      <c r="K11" s="21"/>
    </row>
    <row r="12" spans="1:23" ht="13.5">
      <c r="A12" s="123">
        <f>B11+0.01</f>
        <v>585.01</v>
      </c>
      <c r="B12" s="110">
        <v>590</v>
      </c>
      <c r="C12" s="98">
        <v>0.01</v>
      </c>
      <c r="D12" s="99">
        <v>0</v>
      </c>
      <c r="E12" s="98">
        <v>0</v>
      </c>
      <c r="F12" s="99">
        <v>0</v>
      </c>
      <c r="G12" s="98">
        <v>0</v>
      </c>
      <c r="H12" s="100">
        <v>0</v>
      </c>
      <c r="J12" s="21"/>
      <c r="K12" s="21"/>
      <c r="M12" s="7" t="s">
        <v>49</v>
      </c>
      <c r="N12" s="7" t="s">
        <v>51</v>
      </c>
      <c r="V12" s="7" t="s">
        <v>49</v>
      </c>
      <c r="W12" s="7" t="s">
        <v>51</v>
      </c>
    </row>
    <row r="13" spans="1:23" ht="13.5">
      <c r="A13" s="123">
        <f aca="true" t="shared" si="0" ref="A13:A48">B12+0.01</f>
        <v>590.01</v>
      </c>
      <c r="B13" s="110">
        <v>595</v>
      </c>
      <c r="C13" s="98">
        <v>0.02</v>
      </c>
      <c r="D13" s="99">
        <v>0</v>
      </c>
      <c r="E13" s="98">
        <v>0</v>
      </c>
      <c r="F13" s="99">
        <v>0</v>
      </c>
      <c r="G13" s="98">
        <v>0</v>
      </c>
      <c r="H13" s="100">
        <v>0</v>
      </c>
      <c r="J13" s="21"/>
      <c r="K13" s="21"/>
      <c r="M13" s="7" t="s">
        <v>31</v>
      </c>
      <c r="N13" s="119">
        <f>VLOOKUP('Função Pública'!$I$12,$A$11:$H$48,3,TRUE)</f>
        <v>0</v>
      </c>
      <c r="V13" s="7" t="s">
        <v>31</v>
      </c>
      <c r="W13" s="119">
        <f>VLOOKUP('Função Pública'!$N$25,$A$11:$H$48,3,TRUE)</f>
        <v>0</v>
      </c>
    </row>
    <row r="14" spans="1:23" ht="13.5">
      <c r="A14" s="123">
        <f t="shared" si="0"/>
        <v>595.01</v>
      </c>
      <c r="B14" s="110">
        <v>639</v>
      </c>
      <c r="C14" s="98">
        <v>0.05</v>
      </c>
      <c r="D14" s="99">
        <v>0.03</v>
      </c>
      <c r="E14" s="98">
        <v>0.02</v>
      </c>
      <c r="F14" s="99">
        <v>0.015</v>
      </c>
      <c r="G14" s="98">
        <v>0</v>
      </c>
      <c r="H14" s="100">
        <v>0</v>
      </c>
      <c r="J14" s="21"/>
      <c r="K14" s="21"/>
      <c r="M14" s="7" t="s">
        <v>32</v>
      </c>
      <c r="N14" s="119">
        <f>VLOOKUP('Função Pública'!$I$12,$A$11:$H$48,4,TRUE)</f>
        <v>0</v>
      </c>
      <c r="V14" s="7" t="s">
        <v>32</v>
      </c>
      <c r="W14" s="119">
        <f>VLOOKUP('Função Pública'!$N$25,$A$11:$H$48,4,TRUE)</f>
        <v>0</v>
      </c>
    </row>
    <row r="15" spans="1:23" ht="13.5">
      <c r="A15" s="123">
        <f t="shared" si="0"/>
        <v>639.01</v>
      </c>
      <c r="B15" s="110">
        <v>688</v>
      </c>
      <c r="C15" s="98">
        <v>0.06</v>
      </c>
      <c r="D15" s="99">
        <v>0.04</v>
      </c>
      <c r="E15" s="98">
        <v>0.03</v>
      </c>
      <c r="F15" s="99">
        <v>0.015</v>
      </c>
      <c r="G15" s="98">
        <v>0.01</v>
      </c>
      <c r="H15" s="100">
        <v>0</v>
      </c>
      <c r="J15" s="21"/>
      <c r="K15" s="21"/>
      <c r="M15" s="7" t="s">
        <v>33</v>
      </c>
      <c r="N15" s="119">
        <f>VLOOKUP('Função Pública'!$I$12,$A$11:$H$48,5,TRUE)</f>
        <v>0</v>
      </c>
      <c r="Q15" s="66">
        <f>VLOOKUP(Q2,M13:N30,2,FALSE)</f>
        <v>0</v>
      </c>
      <c r="V15" s="7" t="s">
        <v>33</v>
      </c>
      <c r="W15" s="119">
        <f>VLOOKUP('Função Pública'!$N$25,$A$11:$H$48,5,TRUE)</f>
        <v>0</v>
      </c>
    </row>
    <row r="16" spans="1:23" ht="13.5">
      <c r="A16" s="123">
        <f t="shared" si="0"/>
        <v>688.01</v>
      </c>
      <c r="B16" s="110">
        <v>749</v>
      </c>
      <c r="C16" s="98">
        <v>0.075</v>
      </c>
      <c r="D16" s="99">
        <v>0.055</v>
      </c>
      <c r="E16" s="98">
        <v>0.045</v>
      </c>
      <c r="F16" s="99">
        <v>0.025</v>
      </c>
      <c r="G16" s="98">
        <v>0.015</v>
      </c>
      <c r="H16" s="100">
        <v>0.01</v>
      </c>
      <c r="J16" s="21"/>
      <c r="K16" s="21"/>
      <c r="M16" s="7" t="s">
        <v>34</v>
      </c>
      <c r="N16" s="119">
        <f>VLOOKUP('Função Pública'!$I$12,$A$11:$H$48,6,TRUE)</f>
        <v>0</v>
      </c>
      <c r="V16" s="7" t="s">
        <v>34</v>
      </c>
      <c r="W16" s="119">
        <f>VLOOKUP('Função Pública'!$N$25,$A$11:$H$48,6,TRUE)</f>
        <v>0</v>
      </c>
    </row>
    <row r="17" spans="1:23" ht="13.5">
      <c r="A17" s="123">
        <f t="shared" si="0"/>
        <v>749.01</v>
      </c>
      <c r="B17" s="110">
        <v>838</v>
      </c>
      <c r="C17" s="98">
        <v>0.085</v>
      </c>
      <c r="D17" s="99">
        <v>0.075</v>
      </c>
      <c r="E17" s="98">
        <v>0.055</v>
      </c>
      <c r="F17" s="99">
        <v>0.035</v>
      </c>
      <c r="G17" s="98">
        <v>0.025</v>
      </c>
      <c r="H17" s="100">
        <v>0.015</v>
      </c>
      <c r="J17" s="21"/>
      <c r="K17" s="21"/>
      <c r="M17" s="7" t="s">
        <v>35</v>
      </c>
      <c r="N17" s="119">
        <f>VLOOKUP('Função Pública'!$I$12,$A$11:$H$48,7,TRUE)</f>
        <v>0</v>
      </c>
      <c r="V17" s="7" t="s">
        <v>35</v>
      </c>
      <c r="W17" s="119">
        <f>VLOOKUP('Função Pública'!$N$25,$A$11:$H$48,7,TRUE)</f>
        <v>0</v>
      </c>
    </row>
    <row r="18" spans="1:23" ht="13.5">
      <c r="A18" s="123">
        <f t="shared" si="0"/>
        <v>838.01</v>
      </c>
      <c r="B18" s="110">
        <v>964</v>
      </c>
      <c r="C18" s="98">
        <v>0.11</v>
      </c>
      <c r="D18" s="99">
        <v>0.1</v>
      </c>
      <c r="E18" s="98">
        <v>0.08</v>
      </c>
      <c r="F18" s="99">
        <v>0.06</v>
      </c>
      <c r="G18" s="98">
        <v>0.05</v>
      </c>
      <c r="H18" s="100">
        <v>0.04</v>
      </c>
      <c r="J18" s="21"/>
      <c r="K18" s="21"/>
      <c r="M18" s="7" t="s">
        <v>36</v>
      </c>
      <c r="N18" s="119">
        <f>VLOOKUP('Função Pública'!$I$12,$A$11:$H$48,8,TRUE)</f>
        <v>0</v>
      </c>
      <c r="V18" s="7" t="s">
        <v>36</v>
      </c>
      <c r="W18" s="119">
        <f>VLOOKUP('Função Pública'!$N$25,$A$11:$H$48,8,TRUE)</f>
        <v>0</v>
      </c>
    </row>
    <row r="19" spans="1:23" ht="13.5">
      <c r="A19" s="123">
        <f t="shared" si="0"/>
        <v>964.01</v>
      </c>
      <c r="B19" s="110">
        <v>1060</v>
      </c>
      <c r="C19" s="98">
        <v>0.125</v>
      </c>
      <c r="D19" s="99">
        <v>0.115</v>
      </c>
      <c r="E19" s="98">
        <v>0.105</v>
      </c>
      <c r="F19" s="99">
        <v>0.075</v>
      </c>
      <c r="G19" s="98">
        <v>0.065</v>
      </c>
      <c r="H19" s="100">
        <v>0.055</v>
      </c>
      <c r="M19" s="7" t="s">
        <v>37</v>
      </c>
      <c r="N19" s="119">
        <f>VLOOKUP('Função Pública'!$I$12,'Tabela R.F. 2013 - F.P.'!$A$60:$H$96,3,TRUE)</f>
        <v>0</v>
      </c>
      <c r="V19" s="7" t="s">
        <v>37</v>
      </c>
      <c r="W19" s="119">
        <f>VLOOKUP('Função Pública'!$N$25,'Tabela R.F. 2013 - F.P.'!$A$60:$H$96,3,TRUE)</f>
        <v>0</v>
      </c>
    </row>
    <row r="20" spans="1:23" ht="13.5">
      <c r="A20" s="123">
        <f t="shared" si="0"/>
        <v>1060.01</v>
      </c>
      <c r="B20" s="110">
        <v>1131</v>
      </c>
      <c r="C20" s="98">
        <v>0.135</v>
      </c>
      <c r="D20" s="99">
        <v>0.125</v>
      </c>
      <c r="E20" s="98">
        <v>0.115</v>
      </c>
      <c r="F20" s="99">
        <v>0.095</v>
      </c>
      <c r="G20" s="98">
        <v>0.075</v>
      </c>
      <c r="H20" s="100">
        <v>0.065</v>
      </c>
      <c r="M20" s="7" t="s">
        <v>38</v>
      </c>
      <c r="N20" s="119">
        <f>VLOOKUP('Função Pública'!$I$12,'Tabela R.F. 2013 - F.P.'!$A$60:$H$96,4,TRUE)</f>
        <v>0</v>
      </c>
      <c r="V20" s="7" t="s">
        <v>38</v>
      </c>
      <c r="W20" s="119">
        <f>VLOOKUP('Função Pública'!$N$25,'Tabela R.F. 2013 - F.P.'!$A$60:$H$96,4,TRUE)</f>
        <v>0</v>
      </c>
    </row>
    <row r="21" spans="1:23" ht="13.5">
      <c r="A21" s="123">
        <f t="shared" si="0"/>
        <v>1131.01</v>
      </c>
      <c r="B21" s="110">
        <v>1210</v>
      </c>
      <c r="C21" s="98">
        <v>0.145</v>
      </c>
      <c r="D21" s="99">
        <v>0.135</v>
      </c>
      <c r="E21" s="98">
        <v>0.125</v>
      </c>
      <c r="F21" s="99">
        <v>0.105</v>
      </c>
      <c r="G21" s="98">
        <v>0.095</v>
      </c>
      <c r="H21" s="100">
        <v>0.085</v>
      </c>
      <c r="M21" s="7" t="s">
        <v>39</v>
      </c>
      <c r="N21" s="119">
        <f>VLOOKUP('Função Pública'!$I$12,'Tabela R.F. 2013 - F.P.'!$A$60:$H$96,5,TRUE)</f>
        <v>0</v>
      </c>
      <c r="V21" s="7" t="s">
        <v>39</v>
      </c>
      <c r="W21" s="119">
        <f>VLOOKUP('Função Pública'!$N$25,'Tabela R.F. 2013 - F.P.'!$A$60:$H$96,5,TRUE)</f>
        <v>0</v>
      </c>
    </row>
    <row r="22" spans="1:23" ht="13.5">
      <c r="A22" s="123">
        <f t="shared" si="0"/>
        <v>1210.01</v>
      </c>
      <c r="B22" s="110">
        <v>1297</v>
      </c>
      <c r="C22" s="98">
        <v>0.155</v>
      </c>
      <c r="D22" s="99">
        <v>0.145</v>
      </c>
      <c r="E22" s="98">
        <v>0.135</v>
      </c>
      <c r="F22" s="99">
        <v>0.115</v>
      </c>
      <c r="G22" s="98">
        <v>0.105</v>
      </c>
      <c r="H22" s="100">
        <v>0.095</v>
      </c>
      <c r="M22" s="7" t="s">
        <v>40</v>
      </c>
      <c r="N22" s="119">
        <f>VLOOKUP('Função Pública'!$I$12,'Tabela R.F. 2013 - F.P.'!$A$60:$H$96,6,TRUE)</f>
        <v>0</v>
      </c>
      <c r="V22" s="7" t="s">
        <v>40</v>
      </c>
      <c r="W22" s="119">
        <f>VLOOKUP('Função Pública'!$N$25,'Tabela R.F. 2013 - F.P.'!$A$60:$H$96,6,TRUE)</f>
        <v>0</v>
      </c>
    </row>
    <row r="23" spans="1:23" ht="13.5">
      <c r="A23" s="123">
        <f t="shared" si="0"/>
        <v>1297.01</v>
      </c>
      <c r="B23" s="110">
        <v>1400</v>
      </c>
      <c r="C23" s="98">
        <v>0.165</v>
      </c>
      <c r="D23" s="99">
        <v>0.155</v>
      </c>
      <c r="E23" s="98">
        <v>0.145</v>
      </c>
      <c r="F23" s="99">
        <v>0.125</v>
      </c>
      <c r="G23" s="98">
        <v>0.115</v>
      </c>
      <c r="H23" s="100">
        <v>0.105</v>
      </c>
      <c r="M23" s="7" t="s">
        <v>41</v>
      </c>
      <c r="N23" s="119">
        <f>VLOOKUP('Função Pública'!$I$12,'Tabela R.F. 2013 - F.P.'!$A$60:$H$96,7,TRUE)</f>
        <v>0</v>
      </c>
      <c r="V23" s="7" t="s">
        <v>41</v>
      </c>
      <c r="W23" s="119">
        <f>VLOOKUP('Função Pública'!$N$25,'Tabela R.F. 2013 - F.P.'!$A$60:$H$96,7,TRUE)</f>
        <v>0</v>
      </c>
    </row>
    <row r="24" spans="1:23" ht="13.5">
      <c r="A24" s="123">
        <f t="shared" si="0"/>
        <v>1400.01</v>
      </c>
      <c r="B24" s="110">
        <v>1508</v>
      </c>
      <c r="C24" s="98">
        <v>0.175</v>
      </c>
      <c r="D24" s="99">
        <v>0.165</v>
      </c>
      <c r="E24" s="98">
        <v>0.155</v>
      </c>
      <c r="F24" s="99">
        <v>0.135</v>
      </c>
      <c r="G24" s="98">
        <v>0.135</v>
      </c>
      <c r="H24" s="100">
        <v>0.125</v>
      </c>
      <c r="M24" s="7" t="s">
        <v>42</v>
      </c>
      <c r="N24" s="119">
        <f>VLOOKUP('Função Pública'!$I$12,'Tabela R.F. 2013 - F.P.'!$A$60:$H$96,8,TRUE)</f>
        <v>0</v>
      </c>
      <c r="V24" s="7" t="s">
        <v>42</v>
      </c>
      <c r="W24" s="119">
        <f>VLOOKUP('Função Pública'!$N$25,'Tabela R.F. 2013 - F.P.'!$A$60:$H$96,8,TRUE)</f>
        <v>0</v>
      </c>
    </row>
    <row r="25" spans="1:23" ht="13.5">
      <c r="A25" s="123">
        <f t="shared" si="0"/>
        <v>1508.01</v>
      </c>
      <c r="B25" s="110">
        <v>1655</v>
      </c>
      <c r="C25" s="98">
        <v>0.185</v>
      </c>
      <c r="D25" s="99">
        <v>0.175</v>
      </c>
      <c r="E25" s="98">
        <v>0.165</v>
      </c>
      <c r="F25" s="99">
        <v>0.155</v>
      </c>
      <c r="G25" s="98">
        <v>0.145</v>
      </c>
      <c r="H25" s="100">
        <v>0.135</v>
      </c>
      <c r="M25" s="7" t="s">
        <v>43</v>
      </c>
      <c r="N25" s="119">
        <f>VLOOKUP('Função Pública'!$I$12,'Tabela R.F. 2013 - F.P.'!$A$108:$H$145,3,TRUE)</f>
        <v>0</v>
      </c>
      <c r="V25" s="7" t="s">
        <v>43</v>
      </c>
      <c r="W25" s="119">
        <f>VLOOKUP('Função Pública'!$N$25,'Tabela R.F. 2013 - F.P.'!$A$108:$H$145,3,TRUE)</f>
        <v>0</v>
      </c>
    </row>
    <row r="26" spans="1:23" ht="13.5">
      <c r="A26" s="123">
        <f t="shared" si="0"/>
        <v>1655.01</v>
      </c>
      <c r="B26" s="110">
        <v>1812</v>
      </c>
      <c r="C26" s="98">
        <v>0.2</v>
      </c>
      <c r="D26" s="99">
        <v>0.19</v>
      </c>
      <c r="E26" s="98">
        <v>0.19</v>
      </c>
      <c r="F26" s="99">
        <v>0.17</v>
      </c>
      <c r="G26" s="98">
        <v>0.16</v>
      </c>
      <c r="H26" s="100">
        <v>0.15</v>
      </c>
      <c r="M26" s="7" t="s">
        <v>44</v>
      </c>
      <c r="N26" s="119">
        <f>VLOOKUP('Função Pública'!$I$12,'Tabela R.F. 2013 - F.P.'!$A$108:$H$145,4,TRUE)</f>
        <v>0</v>
      </c>
      <c r="V26" s="7" t="s">
        <v>44</v>
      </c>
      <c r="W26" s="119">
        <f>VLOOKUP('Função Pública'!$N$25,'Tabela R.F. 2013 - F.P.'!$A$108:$H$145,4,TRUE)</f>
        <v>0</v>
      </c>
    </row>
    <row r="27" spans="1:23" ht="13.5">
      <c r="A27" s="123">
        <f t="shared" si="0"/>
        <v>1812.01</v>
      </c>
      <c r="B27" s="110">
        <v>1981</v>
      </c>
      <c r="C27" s="98">
        <v>0.215</v>
      </c>
      <c r="D27" s="99">
        <v>0.205</v>
      </c>
      <c r="E27" s="98">
        <v>0.205</v>
      </c>
      <c r="F27" s="99">
        <v>0.185</v>
      </c>
      <c r="G27" s="98">
        <v>0.175</v>
      </c>
      <c r="H27" s="100">
        <v>0.175</v>
      </c>
      <c r="M27" s="7" t="s">
        <v>45</v>
      </c>
      <c r="N27" s="119">
        <f>VLOOKUP('Função Pública'!$I$12,'Tabela R.F. 2013 - F.P.'!$A$108:$H$145,5,TRUE)</f>
        <v>0</v>
      </c>
      <c r="V27" s="7" t="s">
        <v>45</v>
      </c>
      <c r="W27" s="119">
        <f>VLOOKUP('Função Pública'!$N$25,'Tabela R.F. 2013 - F.P.'!$A$108:$H$145,5,TRUE)</f>
        <v>0</v>
      </c>
    </row>
    <row r="28" spans="1:23" ht="13.5">
      <c r="A28" s="123">
        <f t="shared" si="0"/>
        <v>1981.01</v>
      </c>
      <c r="B28" s="110">
        <v>2094</v>
      </c>
      <c r="C28" s="98">
        <v>0.225</v>
      </c>
      <c r="D28" s="99">
        <v>0.215</v>
      </c>
      <c r="E28" s="98">
        <v>0.215</v>
      </c>
      <c r="F28" s="99">
        <v>0.195</v>
      </c>
      <c r="G28" s="98">
        <v>0.195</v>
      </c>
      <c r="H28" s="100">
        <v>0.185</v>
      </c>
      <c r="M28" s="7" t="s">
        <v>46</v>
      </c>
      <c r="N28" s="119">
        <f>VLOOKUP('Função Pública'!$I$12,'Tabela R.F. 2013 - F.P.'!$A$108:$H$145,6,TRUE)</f>
        <v>0</v>
      </c>
      <c r="V28" s="7" t="s">
        <v>46</v>
      </c>
      <c r="W28" s="119">
        <f>VLOOKUP('Função Pública'!$N$25,'Tabela R.F. 2013 - F.P.'!$A$108:$H$145,6,TRUE)</f>
        <v>0</v>
      </c>
    </row>
    <row r="29" spans="1:23" ht="13.5">
      <c r="A29" s="123">
        <f t="shared" si="0"/>
        <v>2094.01</v>
      </c>
      <c r="B29" s="110">
        <v>2214</v>
      </c>
      <c r="C29" s="98">
        <v>0.235</v>
      </c>
      <c r="D29" s="99">
        <v>0.225</v>
      </c>
      <c r="E29" s="98">
        <v>0.225</v>
      </c>
      <c r="F29" s="99">
        <v>0.205</v>
      </c>
      <c r="G29" s="98">
        <v>0.205</v>
      </c>
      <c r="H29" s="100">
        <v>0.195</v>
      </c>
      <c r="M29" s="7" t="s">
        <v>47</v>
      </c>
      <c r="N29" s="119">
        <f>VLOOKUP('Função Pública'!$I$12,'Tabela R.F. 2013 - F.P.'!$A$108:$H$145,7,TRUE)</f>
        <v>0</v>
      </c>
      <c r="V29" s="7" t="s">
        <v>47</v>
      </c>
      <c r="W29" s="119">
        <f>VLOOKUP('Função Pública'!$N$25,'Tabela R.F. 2013 - F.P.'!$A$108:$H$145,7,TRUE)</f>
        <v>0</v>
      </c>
    </row>
    <row r="30" spans="1:23" ht="13.5">
      <c r="A30" s="123">
        <f t="shared" si="0"/>
        <v>2214.01</v>
      </c>
      <c r="B30" s="110">
        <v>2349</v>
      </c>
      <c r="C30" s="98">
        <v>0.245</v>
      </c>
      <c r="D30" s="99">
        <v>0.235</v>
      </c>
      <c r="E30" s="98">
        <v>0.235</v>
      </c>
      <c r="F30" s="99">
        <v>0.215</v>
      </c>
      <c r="G30" s="98">
        <v>0.215</v>
      </c>
      <c r="H30" s="100">
        <v>0.205</v>
      </c>
      <c r="M30" s="7" t="s">
        <v>48</v>
      </c>
      <c r="N30" s="119">
        <f>VLOOKUP('Função Pública'!$I$12,'Tabela R.F. 2013 - F.P.'!$A$108:$H$145,8,TRUE)</f>
        <v>0</v>
      </c>
      <c r="V30" s="7" t="s">
        <v>48</v>
      </c>
      <c r="W30" s="119">
        <f>VLOOKUP('Função Pública'!$N$25,'Tabela R.F. 2013 - F.P.'!$A$108:$H$145,8,TRUE)</f>
        <v>0</v>
      </c>
    </row>
    <row r="31" spans="1:8" ht="13.5">
      <c r="A31" s="123">
        <f t="shared" si="0"/>
        <v>2349.01</v>
      </c>
      <c r="B31" s="110">
        <v>2507</v>
      </c>
      <c r="C31" s="98">
        <v>0.255</v>
      </c>
      <c r="D31" s="99">
        <v>0.245</v>
      </c>
      <c r="E31" s="98">
        <v>0.245</v>
      </c>
      <c r="F31" s="99">
        <v>0.225</v>
      </c>
      <c r="G31" s="98">
        <v>0.225</v>
      </c>
      <c r="H31" s="100">
        <v>0.215</v>
      </c>
    </row>
    <row r="32" spans="1:8" ht="13.5">
      <c r="A32" s="123">
        <f t="shared" si="0"/>
        <v>2507.01</v>
      </c>
      <c r="B32" s="110">
        <v>2686</v>
      </c>
      <c r="C32" s="98">
        <v>0.265</v>
      </c>
      <c r="D32" s="99">
        <v>0.265</v>
      </c>
      <c r="E32" s="98">
        <v>0.255</v>
      </c>
      <c r="F32" s="99">
        <v>0.245</v>
      </c>
      <c r="G32" s="98">
        <v>0.235</v>
      </c>
      <c r="H32" s="100">
        <v>0.235</v>
      </c>
    </row>
    <row r="33" spans="1:8" ht="13.5">
      <c r="A33" s="123">
        <f t="shared" si="0"/>
        <v>2686.01</v>
      </c>
      <c r="B33" s="110">
        <v>2931</v>
      </c>
      <c r="C33" s="98">
        <v>0.275</v>
      </c>
      <c r="D33" s="99">
        <v>0.275</v>
      </c>
      <c r="E33" s="98">
        <v>0.265</v>
      </c>
      <c r="F33" s="99">
        <v>0.255</v>
      </c>
      <c r="G33" s="98">
        <v>0.245</v>
      </c>
      <c r="H33" s="100">
        <v>0.245</v>
      </c>
    </row>
    <row r="34" spans="1:8" ht="13.5">
      <c r="A34" s="123">
        <f t="shared" si="0"/>
        <v>2931.01</v>
      </c>
      <c r="B34" s="110">
        <v>3288</v>
      </c>
      <c r="C34" s="98">
        <v>0.285</v>
      </c>
      <c r="D34" s="99">
        <v>0.285</v>
      </c>
      <c r="E34" s="98">
        <v>0.275</v>
      </c>
      <c r="F34" s="99">
        <v>0.265</v>
      </c>
      <c r="G34" s="98">
        <v>0.255</v>
      </c>
      <c r="H34" s="100">
        <v>0.255</v>
      </c>
    </row>
    <row r="35" spans="1:8" ht="13.5">
      <c r="A35" s="123">
        <f t="shared" si="0"/>
        <v>3288.01</v>
      </c>
      <c r="B35" s="110">
        <v>3745</v>
      </c>
      <c r="C35" s="98">
        <v>0.295</v>
      </c>
      <c r="D35" s="99">
        <v>0.295</v>
      </c>
      <c r="E35" s="98">
        <v>0.285</v>
      </c>
      <c r="F35" s="99">
        <v>0.275</v>
      </c>
      <c r="G35" s="98">
        <v>0.275</v>
      </c>
      <c r="H35" s="100">
        <v>0.265</v>
      </c>
    </row>
    <row r="36" spans="1:8" ht="13.5">
      <c r="A36" s="123">
        <f t="shared" si="0"/>
        <v>3745.01</v>
      </c>
      <c r="B36" s="110">
        <v>4363</v>
      </c>
      <c r="C36" s="98">
        <v>0.305</v>
      </c>
      <c r="D36" s="99">
        <v>0.305</v>
      </c>
      <c r="E36" s="98">
        <v>0.295</v>
      </c>
      <c r="F36" s="99">
        <v>0.285</v>
      </c>
      <c r="G36" s="98">
        <v>0.285</v>
      </c>
      <c r="H36" s="100">
        <v>0.285</v>
      </c>
    </row>
    <row r="37" spans="1:8" ht="13.5">
      <c r="A37" s="123">
        <f t="shared" si="0"/>
        <v>4363.01</v>
      </c>
      <c r="B37" s="110">
        <v>4928</v>
      </c>
      <c r="C37" s="98">
        <v>0.325</v>
      </c>
      <c r="D37" s="99">
        <v>0.32</v>
      </c>
      <c r="E37" s="98">
        <v>0.31</v>
      </c>
      <c r="F37" s="99">
        <v>0.3</v>
      </c>
      <c r="G37" s="98">
        <v>0.3</v>
      </c>
      <c r="H37" s="100">
        <v>0.3</v>
      </c>
    </row>
    <row r="38" spans="1:8" ht="13.5">
      <c r="A38" s="123">
        <f t="shared" si="0"/>
        <v>4928.01</v>
      </c>
      <c r="B38" s="110">
        <v>5504</v>
      </c>
      <c r="C38" s="98">
        <v>0.335</v>
      </c>
      <c r="D38" s="99">
        <v>0.33</v>
      </c>
      <c r="E38" s="98">
        <v>0.33</v>
      </c>
      <c r="F38" s="99">
        <v>0.31</v>
      </c>
      <c r="G38" s="98">
        <v>0.31</v>
      </c>
      <c r="H38" s="100">
        <v>0.31</v>
      </c>
    </row>
    <row r="39" spans="1:8" ht="13.5">
      <c r="A39" s="123">
        <f t="shared" si="0"/>
        <v>5504.01</v>
      </c>
      <c r="B39" s="110">
        <v>6231</v>
      </c>
      <c r="C39" s="98">
        <v>0.345</v>
      </c>
      <c r="D39" s="99">
        <v>0.34</v>
      </c>
      <c r="E39" s="98">
        <v>0.34</v>
      </c>
      <c r="F39" s="99">
        <v>0.32</v>
      </c>
      <c r="G39" s="98">
        <v>0.32</v>
      </c>
      <c r="H39" s="100">
        <v>0.32</v>
      </c>
    </row>
    <row r="40" spans="1:8" ht="13.5">
      <c r="A40" s="123">
        <f t="shared" si="0"/>
        <v>6231.01</v>
      </c>
      <c r="B40" s="110">
        <v>7164</v>
      </c>
      <c r="C40" s="98">
        <v>0.365</v>
      </c>
      <c r="D40" s="99">
        <v>0.355</v>
      </c>
      <c r="E40" s="98">
        <v>0.355</v>
      </c>
      <c r="F40" s="99">
        <v>0.34</v>
      </c>
      <c r="G40" s="98">
        <v>0.34</v>
      </c>
      <c r="H40" s="100">
        <v>0.34</v>
      </c>
    </row>
    <row r="41" spans="1:8" ht="13.5">
      <c r="A41" s="123">
        <f t="shared" si="0"/>
        <v>7164.01</v>
      </c>
      <c r="B41" s="110">
        <v>8456</v>
      </c>
      <c r="C41" s="98">
        <v>0.375</v>
      </c>
      <c r="D41" s="99">
        <v>0.365</v>
      </c>
      <c r="E41" s="98">
        <v>0.365</v>
      </c>
      <c r="F41" s="99">
        <v>0.36</v>
      </c>
      <c r="G41" s="98">
        <v>0.35</v>
      </c>
      <c r="H41" s="100">
        <v>0.35</v>
      </c>
    </row>
    <row r="42" spans="1:8" ht="13.5">
      <c r="A42" s="123">
        <f t="shared" si="0"/>
        <v>8456.01</v>
      </c>
      <c r="B42" s="110">
        <v>10182</v>
      </c>
      <c r="C42" s="98">
        <v>0.395</v>
      </c>
      <c r="D42" s="99">
        <v>0.385</v>
      </c>
      <c r="E42" s="98">
        <v>0.385</v>
      </c>
      <c r="F42" s="99">
        <v>0.38</v>
      </c>
      <c r="G42" s="98">
        <v>0.38</v>
      </c>
      <c r="H42" s="100">
        <v>0.37</v>
      </c>
    </row>
    <row r="43" spans="1:8" ht="13.5">
      <c r="A43" s="123">
        <f t="shared" si="0"/>
        <v>10182.01</v>
      </c>
      <c r="B43" s="110">
        <v>12017</v>
      </c>
      <c r="C43" s="98">
        <v>0.405</v>
      </c>
      <c r="D43" s="99">
        <v>0.395</v>
      </c>
      <c r="E43" s="98">
        <v>0.395</v>
      </c>
      <c r="F43" s="99">
        <v>0.39</v>
      </c>
      <c r="G43" s="98">
        <v>0.39</v>
      </c>
      <c r="H43" s="100">
        <v>0.38</v>
      </c>
    </row>
    <row r="44" spans="1:8" ht="13.5">
      <c r="A44" s="123">
        <f t="shared" si="0"/>
        <v>12017.01</v>
      </c>
      <c r="B44" s="110">
        <v>20082</v>
      </c>
      <c r="C44" s="101">
        <v>0.415</v>
      </c>
      <c r="D44" s="98">
        <v>0.405</v>
      </c>
      <c r="E44" s="99">
        <v>0.405</v>
      </c>
      <c r="F44" s="98">
        <v>0.4</v>
      </c>
      <c r="G44" s="99">
        <v>0.4</v>
      </c>
      <c r="H44" s="98">
        <v>0.39</v>
      </c>
    </row>
    <row r="45" spans="1:8" ht="13.5">
      <c r="A45" s="123">
        <f t="shared" si="0"/>
        <v>20082.01</v>
      </c>
      <c r="B45" s="110">
        <v>21538</v>
      </c>
      <c r="C45" s="101">
        <v>0.425</v>
      </c>
      <c r="D45" s="98">
        <v>0.415</v>
      </c>
      <c r="E45" s="99">
        <v>0.415</v>
      </c>
      <c r="F45" s="98">
        <v>0.41</v>
      </c>
      <c r="G45" s="99">
        <v>0.41</v>
      </c>
      <c r="H45" s="98">
        <v>0.4</v>
      </c>
    </row>
    <row r="46" spans="1:8" ht="13.5">
      <c r="A46" s="123">
        <f t="shared" si="0"/>
        <v>21538.01</v>
      </c>
      <c r="B46" s="110">
        <v>24230</v>
      </c>
      <c r="C46" s="101">
        <v>0.43</v>
      </c>
      <c r="D46" s="98">
        <v>0.425</v>
      </c>
      <c r="E46" s="99">
        <v>0.425</v>
      </c>
      <c r="F46" s="98">
        <v>0.42</v>
      </c>
      <c r="G46" s="99">
        <v>0.42</v>
      </c>
      <c r="H46" s="98">
        <v>0.41</v>
      </c>
    </row>
    <row r="47" spans="1:8" ht="13.5">
      <c r="A47" s="123">
        <f t="shared" si="0"/>
        <v>24230.01</v>
      </c>
      <c r="B47" s="110">
        <v>26923</v>
      </c>
      <c r="C47" s="101">
        <v>0.435</v>
      </c>
      <c r="D47" s="98">
        <v>0.435</v>
      </c>
      <c r="E47" s="99">
        <v>0.435</v>
      </c>
      <c r="F47" s="98">
        <v>0.43</v>
      </c>
      <c r="G47" s="99">
        <v>0.43</v>
      </c>
      <c r="H47" s="98">
        <v>0.42</v>
      </c>
    </row>
    <row r="48" spans="1:8" ht="13.5">
      <c r="A48" s="123">
        <f t="shared" si="0"/>
        <v>26923.01</v>
      </c>
      <c r="B48" s="117">
        <v>9999999</v>
      </c>
      <c r="C48" s="102">
        <v>0.445</v>
      </c>
      <c r="D48" s="103">
        <v>0.445</v>
      </c>
      <c r="E48" s="104">
        <v>0.445</v>
      </c>
      <c r="F48" s="103">
        <v>0.44</v>
      </c>
      <c r="G48" s="104">
        <v>0.44</v>
      </c>
      <c r="H48" s="103">
        <v>0.43</v>
      </c>
    </row>
    <row r="49" spans="1:8" ht="13.5">
      <c r="A49" s="25"/>
      <c r="B49" s="22"/>
      <c r="C49" s="23"/>
      <c r="D49" s="23"/>
      <c r="E49" s="23"/>
      <c r="F49" s="23"/>
      <c r="G49" s="23"/>
      <c r="H49" s="23"/>
    </row>
    <row r="50" spans="1:8" ht="12.75">
      <c r="A50" s="164" t="s">
        <v>71</v>
      </c>
      <c r="B50" s="165"/>
      <c r="C50" s="165"/>
      <c r="D50" s="165"/>
      <c r="E50" s="165"/>
      <c r="F50" s="165"/>
      <c r="G50" s="165"/>
      <c r="H50" s="165"/>
    </row>
    <row r="51" spans="1:8" ht="12.75">
      <c r="A51" s="111"/>
      <c r="B51" s="112"/>
      <c r="C51" s="111"/>
      <c r="D51" s="111"/>
      <c r="E51" s="111"/>
      <c r="F51" s="111"/>
      <c r="G51" s="111"/>
      <c r="H51" s="111"/>
    </row>
    <row r="52" spans="1:8" ht="12.75">
      <c r="A52" s="113"/>
      <c r="B52" s="112"/>
      <c r="C52" s="111"/>
      <c r="D52" s="111"/>
      <c r="E52" s="111"/>
      <c r="F52" s="111"/>
      <c r="G52" s="114"/>
      <c r="H52" s="111"/>
    </row>
    <row r="53" spans="1:8" ht="12.75">
      <c r="A53" s="124" t="s">
        <v>82</v>
      </c>
      <c r="B53" s="116"/>
      <c r="C53" s="116"/>
      <c r="D53" s="116"/>
      <c r="E53" s="116"/>
      <c r="F53" s="116"/>
      <c r="G53" s="116"/>
      <c r="H53" s="116"/>
    </row>
    <row r="54" spans="1:8" ht="12.75">
      <c r="A54" s="115" t="s">
        <v>27</v>
      </c>
      <c r="B54" s="116"/>
      <c r="C54" s="116"/>
      <c r="D54" s="116"/>
      <c r="E54" s="116"/>
      <c r="F54" s="116"/>
      <c r="G54" s="116"/>
      <c r="H54" s="116"/>
    </row>
    <row r="55" spans="1:8" ht="15.75">
      <c r="A55" s="26"/>
      <c r="B55" s="27"/>
      <c r="C55" s="26"/>
      <c r="D55" s="26"/>
      <c r="E55" s="26"/>
      <c r="F55" s="26"/>
      <c r="G55" s="26"/>
      <c r="H55" s="28"/>
    </row>
    <row r="56" spans="1:8" ht="12.75">
      <c r="A56" s="26"/>
      <c r="B56" s="27"/>
      <c r="C56" s="26"/>
      <c r="D56" s="26"/>
      <c r="E56" s="26"/>
      <c r="F56" s="26"/>
      <c r="G56" s="26"/>
      <c r="H56" s="26"/>
    </row>
    <row r="57" spans="1:8" ht="19.5" customHeight="1">
      <c r="A57" s="166" t="s">
        <v>23</v>
      </c>
      <c r="B57" s="167"/>
      <c r="C57" s="29" t="s">
        <v>24</v>
      </c>
      <c r="D57" s="30"/>
      <c r="E57" s="30"/>
      <c r="F57" s="30"/>
      <c r="G57" s="30"/>
      <c r="H57" s="31"/>
    </row>
    <row r="58" spans="1:2" ht="17.25" customHeight="1">
      <c r="A58" s="168"/>
      <c r="B58" s="169"/>
    </row>
    <row r="59" spans="1:8" ht="17.25" customHeight="1">
      <c r="A59" s="51" t="s">
        <v>30</v>
      </c>
      <c r="B59" s="94" t="s">
        <v>26</v>
      </c>
      <c r="C59" s="32">
        <v>0</v>
      </c>
      <c r="D59" s="33">
        <v>1</v>
      </c>
      <c r="E59" s="33">
        <v>2</v>
      </c>
      <c r="F59" s="33">
        <v>3</v>
      </c>
      <c r="G59" s="33">
        <v>4</v>
      </c>
      <c r="H59" s="34" t="s">
        <v>25</v>
      </c>
    </row>
    <row r="60" spans="1:8" ht="13.5">
      <c r="A60" s="122">
        <v>0</v>
      </c>
      <c r="B60" s="110">
        <v>639</v>
      </c>
      <c r="C60" s="35">
        <v>0</v>
      </c>
      <c r="D60" s="36">
        <v>0</v>
      </c>
      <c r="E60" s="36">
        <v>0</v>
      </c>
      <c r="F60" s="36">
        <v>0</v>
      </c>
      <c r="G60" s="36">
        <v>0</v>
      </c>
      <c r="H60" s="36">
        <v>0</v>
      </c>
    </row>
    <row r="61" spans="1:8" ht="13.5">
      <c r="A61" s="123">
        <f>B60+0.01</f>
        <v>639.01</v>
      </c>
      <c r="B61" s="110">
        <v>688</v>
      </c>
      <c r="C61" s="37">
        <v>0.005</v>
      </c>
      <c r="D61" s="38">
        <v>0.005</v>
      </c>
      <c r="E61" s="38">
        <v>0.005</v>
      </c>
      <c r="F61" s="38">
        <v>0</v>
      </c>
      <c r="G61" s="38">
        <v>0</v>
      </c>
      <c r="H61" s="38">
        <v>0</v>
      </c>
    </row>
    <row r="62" spans="1:8" ht="13.5">
      <c r="A62" s="123">
        <f aca="true" t="shared" si="1" ref="A62:A96">B61+0.01</f>
        <v>688.01</v>
      </c>
      <c r="B62" s="110">
        <v>713</v>
      </c>
      <c r="C62" s="37">
        <v>0.025</v>
      </c>
      <c r="D62" s="37">
        <v>0.01</v>
      </c>
      <c r="E62" s="37">
        <v>0.01</v>
      </c>
      <c r="F62" s="37">
        <v>0.005</v>
      </c>
      <c r="G62" s="37">
        <v>0</v>
      </c>
      <c r="H62" s="37">
        <v>0</v>
      </c>
    </row>
    <row r="63" spans="1:8" ht="13.5">
      <c r="A63" s="123">
        <f t="shared" si="1"/>
        <v>713.01</v>
      </c>
      <c r="B63" s="110">
        <v>767</v>
      </c>
      <c r="C63" s="37">
        <v>0.035</v>
      </c>
      <c r="D63" s="37">
        <v>0.01</v>
      </c>
      <c r="E63" s="37">
        <v>0.01</v>
      </c>
      <c r="F63" s="37">
        <v>0.005</v>
      </c>
      <c r="G63" s="37">
        <v>0.005</v>
      </c>
      <c r="H63" s="37">
        <v>0</v>
      </c>
    </row>
    <row r="64" spans="1:8" ht="13.5">
      <c r="A64" s="123">
        <f t="shared" si="1"/>
        <v>767.01</v>
      </c>
      <c r="B64" s="110">
        <v>814</v>
      </c>
      <c r="C64" s="37">
        <v>0.05</v>
      </c>
      <c r="D64" s="37">
        <v>0.03</v>
      </c>
      <c r="E64" s="37">
        <v>0.015</v>
      </c>
      <c r="F64" s="37">
        <v>0.01</v>
      </c>
      <c r="G64" s="37">
        <v>0.01</v>
      </c>
      <c r="H64" s="37">
        <v>0.005</v>
      </c>
    </row>
    <row r="65" spans="1:8" ht="13.5">
      <c r="A65" s="123">
        <f t="shared" si="1"/>
        <v>814.01</v>
      </c>
      <c r="B65" s="110">
        <v>863</v>
      </c>
      <c r="C65" s="37">
        <v>0.06</v>
      </c>
      <c r="D65" s="37">
        <v>0.04</v>
      </c>
      <c r="E65" s="37">
        <v>0.03</v>
      </c>
      <c r="F65" s="37">
        <v>0.01</v>
      </c>
      <c r="G65" s="37">
        <v>0.01</v>
      </c>
      <c r="H65" s="37">
        <v>0.005</v>
      </c>
    </row>
    <row r="66" spans="1:8" ht="13.5">
      <c r="A66" s="123">
        <f t="shared" si="1"/>
        <v>863.01</v>
      </c>
      <c r="B66" s="110">
        <v>922</v>
      </c>
      <c r="C66" s="37">
        <v>0.07</v>
      </c>
      <c r="D66" s="37">
        <v>0.06</v>
      </c>
      <c r="E66" s="37">
        <v>0.04</v>
      </c>
      <c r="F66" s="37">
        <v>0.02</v>
      </c>
      <c r="G66" s="37">
        <v>0.01</v>
      </c>
      <c r="H66" s="37">
        <v>0.005</v>
      </c>
    </row>
    <row r="67" spans="1:8" ht="13.5">
      <c r="A67" s="123">
        <f t="shared" si="1"/>
        <v>922.01</v>
      </c>
      <c r="B67" s="110">
        <v>1024</v>
      </c>
      <c r="C67" s="37">
        <v>0.08</v>
      </c>
      <c r="D67" s="37">
        <v>0.07</v>
      </c>
      <c r="E67" s="37">
        <v>0.06</v>
      </c>
      <c r="F67" s="37">
        <v>0.03</v>
      </c>
      <c r="G67" s="37">
        <v>0.02</v>
      </c>
      <c r="H67" s="37">
        <v>0.01</v>
      </c>
    </row>
    <row r="68" spans="1:8" ht="13.5">
      <c r="A68" s="123">
        <f t="shared" si="1"/>
        <v>1024.01</v>
      </c>
      <c r="B68" s="110">
        <v>1149</v>
      </c>
      <c r="C68" s="37">
        <v>0.09</v>
      </c>
      <c r="D68" s="37">
        <v>0.08</v>
      </c>
      <c r="E68" s="37">
        <v>0.07</v>
      </c>
      <c r="F68" s="37">
        <v>0.05</v>
      </c>
      <c r="G68" s="37">
        <v>0.03</v>
      </c>
      <c r="H68" s="37">
        <v>0.02</v>
      </c>
    </row>
    <row r="69" spans="1:8" ht="13.5">
      <c r="A69" s="123">
        <f t="shared" si="1"/>
        <v>1149.01</v>
      </c>
      <c r="B69" s="110">
        <v>1297</v>
      </c>
      <c r="C69" s="37">
        <v>0.1</v>
      </c>
      <c r="D69" s="37">
        <v>0.09</v>
      </c>
      <c r="E69" s="37">
        <v>0.08</v>
      </c>
      <c r="F69" s="37">
        <v>0.06</v>
      </c>
      <c r="G69" s="37">
        <v>0.05</v>
      </c>
      <c r="H69" s="37">
        <v>0.04</v>
      </c>
    </row>
    <row r="70" spans="1:8" ht="13.5">
      <c r="A70" s="123">
        <f t="shared" si="1"/>
        <v>1297.01</v>
      </c>
      <c r="B70" s="110">
        <v>1487</v>
      </c>
      <c r="C70" s="37">
        <v>0.115</v>
      </c>
      <c r="D70" s="37">
        <v>0.105</v>
      </c>
      <c r="E70" s="37">
        <v>0.095</v>
      </c>
      <c r="F70" s="37">
        <v>0.075</v>
      </c>
      <c r="G70" s="37">
        <v>0.065</v>
      </c>
      <c r="H70" s="37">
        <v>0.065</v>
      </c>
    </row>
    <row r="71" spans="1:8" ht="13.5">
      <c r="A71" s="123">
        <f t="shared" si="1"/>
        <v>1487.01</v>
      </c>
      <c r="B71" s="110">
        <v>1726</v>
      </c>
      <c r="C71" s="37">
        <v>0.125</v>
      </c>
      <c r="D71" s="37">
        <v>0.115</v>
      </c>
      <c r="E71" s="37">
        <v>0.105</v>
      </c>
      <c r="F71" s="37">
        <v>0.095</v>
      </c>
      <c r="G71" s="37">
        <v>0.085</v>
      </c>
      <c r="H71" s="37">
        <v>0.075</v>
      </c>
    </row>
    <row r="72" spans="1:8" ht="13.5">
      <c r="A72" s="123">
        <f t="shared" si="1"/>
        <v>1726.01</v>
      </c>
      <c r="B72" s="110">
        <v>1835</v>
      </c>
      <c r="C72" s="37">
        <v>0.14</v>
      </c>
      <c r="D72" s="37">
        <v>0.13</v>
      </c>
      <c r="E72" s="37">
        <v>0.13</v>
      </c>
      <c r="F72" s="37">
        <v>0.11</v>
      </c>
      <c r="G72" s="37">
        <v>0.1</v>
      </c>
      <c r="H72" s="37">
        <v>0.1</v>
      </c>
    </row>
    <row r="73" spans="1:8" ht="13.5">
      <c r="A73" s="123">
        <f t="shared" si="1"/>
        <v>1835.01</v>
      </c>
      <c r="B73" s="110">
        <v>1958</v>
      </c>
      <c r="C73" s="37">
        <v>0.15</v>
      </c>
      <c r="D73" s="37">
        <v>0.14</v>
      </c>
      <c r="E73" s="37">
        <v>0.14</v>
      </c>
      <c r="F73" s="37">
        <v>0.12</v>
      </c>
      <c r="G73" s="37">
        <v>0.11</v>
      </c>
      <c r="H73" s="37">
        <v>0.11</v>
      </c>
    </row>
    <row r="74" spans="1:8" ht="13.5">
      <c r="A74" s="123">
        <f t="shared" si="1"/>
        <v>1958.01</v>
      </c>
      <c r="B74" s="110">
        <v>2117</v>
      </c>
      <c r="C74" s="37">
        <v>0.16</v>
      </c>
      <c r="D74" s="37">
        <v>0.15</v>
      </c>
      <c r="E74" s="37">
        <v>0.15</v>
      </c>
      <c r="F74" s="37">
        <v>0.13</v>
      </c>
      <c r="G74" s="37">
        <v>0.13</v>
      </c>
      <c r="H74" s="37">
        <v>0.12</v>
      </c>
    </row>
    <row r="75" spans="1:8" ht="13.5">
      <c r="A75" s="123">
        <f t="shared" si="1"/>
        <v>2117.01</v>
      </c>
      <c r="B75" s="110">
        <v>2285</v>
      </c>
      <c r="C75" s="37">
        <v>0.17</v>
      </c>
      <c r="D75" s="37">
        <v>0.16</v>
      </c>
      <c r="E75" s="37">
        <v>0.16</v>
      </c>
      <c r="F75" s="37">
        <v>0.14</v>
      </c>
      <c r="G75" s="37">
        <v>0.14</v>
      </c>
      <c r="H75" s="37">
        <v>0.13</v>
      </c>
    </row>
    <row r="76" spans="1:8" ht="13.5">
      <c r="A76" s="123">
        <f t="shared" si="1"/>
        <v>2285.01</v>
      </c>
      <c r="B76" s="110">
        <v>2485</v>
      </c>
      <c r="C76" s="37">
        <v>0.18</v>
      </c>
      <c r="D76" s="37">
        <v>0.18</v>
      </c>
      <c r="E76" s="37">
        <v>0.17</v>
      </c>
      <c r="F76" s="37">
        <v>0.15</v>
      </c>
      <c r="G76" s="37">
        <v>0.15</v>
      </c>
      <c r="H76" s="37">
        <v>0.14</v>
      </c>
    </row>
    <row r="77" spans="1:8" ht="13.5">
      <c r="A77" s="123">
        <f t="shared" si="1"/>
        <v>2485.01</v>
      </c>
      <c r="B77" s="110">
        <v>2719</v>
      </c>
      <c r="C77" s="37">
        <v>0.19</v>
      </c>
      <c r="D77" s="37">
        <v>0.19</v>
      </c>
      <c r="E77" s="37">
        <v>0.18</v>
      </c>
      <c r="F77" s="37">
        <v>0.17</v>
      </c>
      <c r="G77" s="37">
        <v>0.16</v>
      </c>
      <c r="H77" s="37">
        <v>0.16</v>
      </c>
    </row>
    <row r="78" spans="1:8" ht="13.5">
      <c r="A78" s="123">
        <f t="shared" si="1"/>
        <v>2719.01</v>
      </c>
      <c r="B78" s="110">
        <v>3110</v>
      </c>
      <c r="C78" s="37">
        <v>0.2</v>
      </c>
      <c r="D78" s="37">
        <v>0.2</v>
      </c>
      <c r="E78" s="37">
        <v>0.19</v>
      </c>
      <c r="F78" s="37">
        <v>0.18</v>
      </c>
      <c r="G78" s="37">
        <v>0.17</v>
      </c>
      <c r="H78" s="37">
        <v>0.17</v>
      </c>
    </row>
    <row r="79" spans="1:8" ht="13.5">
      <c r="A79" s="123">
        <f t="shared" si="1"/>
        <v>3110.01</v>
      </c>
      <c r="B79" s="110">
        <v>3554</v>
      </c>
      <c r="C79" s="37">
        <v>0.22</v>
      </c>
      <c r="D79" s="37">
        <v>0.22</v>
      </c>
      <c r="E79" s="37">
        <v>0.21</v>
      </c>
      <c r="F79" s="37">
        <v>0.2</v>
      </c>
      <c r="G79" s="37">
        <v>0.19</v>
      </c>
      <c r="H79" s="37">
        <v>0.19</v>
      </c>
    </row>
    <row r="80" spans="1:8" ht="13.5">
      <c r="A80" s="123">
        <f t="shared" si="1"/>
        <v>3554.01</v>
      </c>
      <c r="B80" s="110">
        <v>3826</v>
      </c>
      <c r="C80" s="37">
        <v>0.23</v>
      </c>
      <c r="D80" s="37">
        <v>0.23</v>
      </c>
      <c r="E80" s="37">
        <v>0.22</v>
      </c>
      <c r="F80" s="37">
        <v>0.21</v>
      </c>
      <c r="G80" s="37">
        <v>0.21</v>
      </c>
      <c r="H80" s="37">
        <v>0.2</v>
      </c>
    </row>
    <row r="81" spans="1:8" ht="13.5">
      <c r="A81" s="123">
        <f t="shared" si="1"/>
        <v>3826.01</v>
      </c>
      <c r="B81" s="110">
        <v>4113</v>
      </c>
      <c r="C81" s="37">
        <v>0.24</v>
      </c>
      <c r="D81" s="37">
        <v>0.24</v>
      </c>
      <c r="E81" s="37">
        <v>0.23</v>
      </c>
      <c r="F81" s="37">
        <v>0.22</v>
      </c>
      <c r="G81" s="37">
        <v>0.22</v>
      </c>
      <c r="H81" s="37">
        <v>0.21</v>
      </c>
    </row>
    <row r="82" spans="1:8" ht="13.5">
      <c r="A82" s="123">
        <f t="shared" si="1"/>
        <v>4113.01</v>
      </c>
      <c r="B82" s="110">
        <v>4461</v>
      </c>
      <c r="C82" s="37">
        <v>0.25</v>
      </c>
      <c r="D82" s="37">
        <v>0.25</v>
      </c>
      <c r="E82" s="37">
        <v>0.24</v>
      </c>
      <c r="F82" s="37">
        <v>0.23</v>
      </c>
      <c r="G82" s="37">
        <v>0.23</v>
      </c>
      <c r="H82" s="37">
        <v>0.23</v>
      </c>
    </row>
    <row r="83" spans="1:8" ht="13.5">
      <c r="A83" s="123">
        <f t="shared" si="1"/>
        <v>4461.01</v>
      </c>
      <c r="B83" s="110">
        <v>4879</v>
      </c>
      <c r="C83" s="37">
        <v>0.265</v>
      </c>
      <c r="D83" s="37">
        <v>0.26</v>
      </c>
      <c r="E83" s="37">
        <v>0.25</v>
      </c>
      <c r="F83" s="37">
        <v>0.24</v>
      </c>
      <c r="G83" s="37">
        <v>0.24</v>
      </c>
      <c r="H83" s="37">
        <v>0.24</v>
      </c>
    </row>
    <row r="84" spans="1:8" ht="13.5">
      <c r="A84" s="123">
        <f t="shared" si="1"/>
        <v>4879.01</v>
      </c>
      <c r="B84" s="110">
        <v>5379</v>
      </c>
      <c r="C84" s="37">
        <v>0.275</v>
      </c>
      <c r="D84" s="37">
        <v>0.27</v>
      </c>
      <c r="E84" s="37">
        <v>0.27</v>
      </c>
      <c r="F84" s="37">
        <v>0.25</v>
      </c>
      <c r="G84" s="37">
        <v>0.25</v>
      </c>
      <c r="H84" s="37">
        <v>0.25</v>
      </c>
    </row>
    <row r="85" spans="1:8" ht="13.5">
      <c r="A85" s="123">
        <f t="shared" si="1"/>
        <v>5379.01</v>
      </c>
      <c r="B85" s="110">
        <v>5992</v>
      </c>
      <c r="C85" s="37">
        <v>0.285</v>
      </c>
      <c r="D85" s="37">
        <v>0.28</v>
      </c>
      <c r="E85" s="37">
        <v>0.28</v>
      </c>
      <c r="F85" s="37">
        <v>0.26</v>
      </c>
      <c r="G85" s="37">
        <v>0.26</v>
      </c>
      <c r="H85" s="37">
        <v>0.26</v>
      </c>
    </row>
    <row r="86" spans="1:8" ht="13.5">
      <c r="A86" s="123">
        <f t="shared" si="1"/>
        <v>5992.01</v>
      </c>
      <c r="B86" s="110">
        <v>6763</v>
      </c>
      <c r="C86" s="37">
        <v>0.295</v>
      </c>
      <c r="D86" s="37">
        <v>0.29</v>
      </c>
      <c r="E86" s="37">
        <v>0.29</v>
      </c>
      <c r="F86" s="37">
        <v>0.27</v>
      </c>
      <c r="G86" s="37">
        <v>0.27</v>
      </c>
      <c r="H86" s="37">
        <v>0.27</v>
      </c>
    </row>
    <row r="87" spans="1:8" ht="13.5">
      <c r="A87" s="123">
        <f t="shared" si="1"/>
        <v>6763.01</v>
      </c>
      <c r="B87" s="110">
        <v>7761</v>
      </c>
      <c r="C87" s="37">
        <v>0.305</v>
      </c>
      <c r="D87" s="37">
        <v>0.3</v>
      </c>
      <c r="E87" s="37">
        <v>0.3</v>
      </c>
      <c r="F87" s="37">
        <v>0.28</v>
      </c>
      <c r="G87" s="37">
        <v>0.28</v>
      </c>
      <c r="H87" s="37">
        <v>0.28</v>
      </c>
    </row>
    <row r="88" spans="1:8" ht="13.5">
      <c r="A88" s="123">
        <f t="shared" si="1"/>
        <v>7761.01</v>
      </c>
      <c r="B88" s="110">
        <v>8944</v>
      </c>
      <c r="C88" s="37">
        <v>0.315</v>
      </c>
      <c r="D88" s="37">
        <v>0.31</v>
      </c>
      <c r="E88" s="37">
        <v>0.31</v>
      </c>
      <c r="F88" s="37">
        <v>0.3</v>
      </c>
      <c r="G88" s="37">
        <v>0.29</v>
      </c>
      <c r="H88" s="37">
        <v>0.29</v>
      </c>
    </row>
    <row r="89" spans="1:8" ht="13.5">
      <c r="A89" s="123">
        <f t="shared" si="1"/>
        <v>8944.01</v>
      </c>
      <c r="B89" s="110">
        <v>9894</v>
      </c>
      <c r="C89" s="37">
        <v>0.33</v>
      </c>
      <c r="D89" s="37">
        <v>0.325</v>
      </c>
      <c r="E89" s="37">
        <v>0.325</v>
      </c>
      <c r="F89" s="37">
        <v>0.315</v>
      </c>
      <c r="G89" s="37">
        <v>0.305</v>
      </c>
      <c r="H89" s="37">
        <v>0.305</v>
      </c>
    </row>
    <row r="90" spans="1:8" ht="13.5">
      <c r="A90" s="123">
        <f t="shared" si="1"/>
        <v>9894.01</v>
      </c>
      <c r="B90" s="110">
        <v>11072</v>
      </c>
      <c r="C90" s="37">
        <v>0.34</v>
      </c>
      <c r="D90" s="37">
        <v>0.335</v>
      </c>
      <c r="E90" s="37">
        <v>0.335</v>
      </c>
      <c r="F90" s="37">
        <v>0.325</v>
      </c>
      <c r="G90" s="37">
        <v>0.325</v>
      </c>
      <c r="H90" s="37">
        <v>0.315</v>
      </c>
    </row>
    <row r="91" spans="1:8" ht="13.5">
      <c r="A91" s="123">
        <f t="shared" si="1"/>
        <v>11072.01</v>
      </c>
      <c r="B91" s="110">
        <v>14926</v>
      </c>
      <c r="C91" s="37">
        <v>0.35</v>
      </c>
      <c r="D91" s="37">
        <v>0.345</v>
      </c>
      <c r="E91" s="37">
        <v>0.345</v>
      </c>
      <c r="F91" s="37">
        <v>0.335</v>
      </c>
      <c r="G91" s="37">
        <v>0.335</v>
      </c>
      <c r="H91" s="37">
        <v>0.325</v>
      </c>
    </row>
    <row r="92" spans="1:8" ht="13.5">
      <c r="A92" s="123">
        <f t="shared" si="1"/>
        <v>14926.01</v>
      </c>
      <c r="B92" s="110">
        <v>21428</v>
      </c>
      <c r="C92" s="37">
        <v>0.37</v>
      </c>
      <c r="D92" s="37">
        <v>0.365</v>
      </c>
      <c r="E92" s="37">
        <v>0.365</v>
      </c>
      <c r="F92" s="37">
        <v>0.36</v>
      </c>
      <c r="G92" s="37">
        <v>0.36</v>
      </c>
      <c r="H92" s="37">
        <v>0.35</v>
      </c>
    </row>
    <row r="93" spans="1:8" ht="13.5">
      <c r="A93" s="123">
        <f t="shared" si="1"/>
        <v>21428.01</v>
      </c>
      <c r="B93" s="110">
        <v>24230</v>
      </c>
      <c r="C93" s="37">
        <v>0.38</v>
      </c>
      <c r="D93" s="37">
        <v>0.375</v>
      </c>
      <c r="E93" s="37">
        <v>0.375</v>
      </c>
      <c r="F93" s="37">
        <v>0.37</v>
      </c>
      <c r="G93" s="37">
        <v>0.37</v>
      </c>
      <c r="H93" s="37">
        <v>0.36</v>
      </c>
    </row>
    <row r="94" spans="1:8" ht="13.5">
      <c r="A94" s="123">
        <f t="shared" si="1"/>
        <v>24230.01</v>
      </c>
      <c r="B94" s="110">
        <v>26923</v>
      </c>
      <c r="C94" s="37">
        <v>0.385</v>
      </c>
      <c r="D94" s="37">
        <v>0.385</v>
      </c>
      <c r="E94" s="37">
        <v>0.385</v>
      </c>
      <c r="F94" s="37">
        <v>0.38</v>
      </c>
      <c r="G94" s="37">
        <v>0.38</v>
      </c>
      <c r="H94" s="37">
        <v>0.37</v>
      </c>
    </row>
    <row r="95" spans="1:8" ht="13.5">
      <c r="A95" s="123">
        <f t="shared" si="1"/>
        <v>26923.01</v>
      </c>
      <c r="B95" s="117">
        <v>30153</v>
      </c>
      <c r="C95" s="73">
        <v>0.395</v>
      </c>
      <c r="D95" s="73">
        <v>0.395</v>
      </c>
      <c r="E95" s="73">
        <v>0.395</v>
      </c>
      <c r="F95" s="73">
        <v>0.39</v>
      </c>
      <c r="G95" s="73">
        <v>0.39</v>
      </c>
      <c r="H95" s="73">
        <v>0.38</v>
      </c>
    </row>
    <row r="96" spans="1:8" ht="13.5">
      <c r="A96" s="123">
        <f t="shared" si="1"/>
        <v>30153.01</v>
      </c>
      <c r="B96" s="117">
        <v>999999</v>
      </c>
      <c r="C96" s="73">
        <v>0.405</v>
      </c>
      <c r="D96" s="73">
        <v>0.405</v>
      </c>
      <c r="E96" s="73">
        <v>0.405</v>
      </c>
      <c r="F96" s="73">
        <v>0.4</v>
      </c>
      <c r="G96" s="73">
        <v>0.4</v>
      </c>
      <c r="H96" s="73">
        <v>0.39</v>
      </c>
    </row>
    <row r="97" spans="1:8" ht="13.5">
      <c r="A97" s="25"/>
      <c r="B97" s="41"/>
      <c r="C97" s="42"/>
      <c r="D97" s="42"/>
      <c r="E97" s="42"/>
      <c r="F97" s="42"/>
      <c r="G97" s="42"/>
      <c r="H97" s="42"/>
    </row>
    <row r="98" spans="1:8" ht="12.75">
      <c r="A98" s="170" t="s">
        <v>71</v>
      </c>
      <c r="B98" s="171"/>
      <c r="C98" s="171"/>
      <c r="D98" s="171"/>
      <c r="E98" s="171"/>
      <c r="F98" s="171"/>
      <c r="G98" s="171"/>
      <c r="H98" s="171"/>
    </row>
    <row r="99" spans="1:8" ht="12.75">
      <c r="A99" s="118"/>
      <c r="B99" s="112"/>
      <c r="C99" s="111"/>
      <c r="D99" s="111"/>
      <c r="E99" s="111"/>
      <c r="F99" s="111"/>
      <c r="G99" s="111"/>
      <c r="H99" s="111"/>
    </row>
    <row r="100" spans="1:8" ht="12.75">
      <c r="A100" s="113"/>
      <c r="B100" s="112"/>
      <c r="C100" s="111"/>
      <c r="D100" s="111"/>
      <c r="E100" s="111"/>
      <c r="F100" s="111"/>
      <c r="G100" s="111"/>
      <c r="H100" s="111"/>
    </row>
    <row r="101" spans="1:8" ht="12.75">
      <c r="A101" s="124" t="s">
        <v>83</v>
      </c>
      <c r="B101" s="116"/>
      <c r="C101" s="116"/>
      <c r="D101" s="116"/>
      <c r="E101" s="116"/>
      <c r="F101" s="116"/>
      <c r="G101" s="116"/>
      <c r="H101" s="116"/>
    </row>
    <row r="102" spans="1:8" ht="12.75">
      <c r="A102" s="115" t="s">
        <v>28</v>
      </c>
      <c r="B102" s="116"/>
      <c r="C102" s="116"/>
      <c r="D102" s="116"/>
      <c r="E102" s="116"/>
      <c r="F102" s="116"/>
      <c r="G102" s="116"/>
      <c r="H102" s="116"/>
    </row>
    <row r="103" spans="1:8" ht="15.75">
      <c r="A103" s="26"/>
      <c r="B103" s="26"/>
      <c r="C103" s="26"/>
      <c r="D103" s="26"/>
      <c r="E103" s="26"/>
      <c r="F103" s="26"/>
      <c r="G103" s="26"/>
      <c r="H103" s="28"/>
    </row>
    <row r="104" spans="1:8" ht="12.75">
      <c r="A104" s="26"/>
      <c r="B104" s="26"/>
      <c r="C104" s="26"/>
      <c r="D104" s="26"/>
      <c r="E104" s="26"/>
      <c r="F104" s="26"/>
      <c r="G104" s="26"/>
      <c r="H104" s="26"/>
    </row>
    <row r="105" spans="1:8" ht="18.75" customHeight="1">
      <c r="A105" s="166" t="s">
        <v>23</v>
      </c>
      <c r="B105" s="167"/>
      <c r="C105" s="29" t="s">
        <v>24</v>
      </c>
      <c r="D105" s="30"/>
      <c r="E105" s="30"/>
      <c r="F105" s="30"/>
      <c r="G105" s="30"/>
      <c r="H105" s="31"/>
    </row>
    <row r="106" spans="1:2" ht="18" customHeight="1">
      <c r="A106" s="168"/>
      <c r="B106" s="169" t="s">
        <v>29</v>
      </c>
    </row>
    <row r="107" spans="1:8" ht="18" customHeight="1">
      <c r="A107" s="51" t="s">
        <v>30</v>
      </c>
      <c r="B107" s="94" t="s">
        <v>26</v>
      </c>
      <c r="C107" s="43">
        <v>0</v>
      </c>
      <c r="D107" s="44">
        <v>1</v>
      </c>
      <c r="E107" s="43">
        <v>2</v>
      </c>
      <c r="F107" s="44">
        <v>3</v>
      </c>
      <c r="G107" s="43">
        <v>4</v>
      </c>
      <c r="H107" s="45" t="s">
        <v>25</v>
      </c>
    </row>
    <row r="108" spans="1:8" ht="13.5">
      <c r="A108" s="122">
        <v>0</v>
      </c>
      <c r="B108" s="109">
        <v>585</v>
      </c>
      <c r="C108" s="95">
        <v>0</v>
      </c>
      <c r="D108" s="95">
        <v>0</v>
      </c>
      <c r="E108" s="95">
        <v>0</v>
      </c>
      <c r="F108" s="95">
        <v>0</v>
      </c>
      <c r="G108" s="95">
        <v>0</v>
      </c>
      <c r="H108" s="95">
        <v>0</v>
      </c>
    </row>
    <row r="109" spans="1:8" ht="13.5">
      <c r="A109" s="123">
        <f>B108+0.01</f>
        <v>585.01</v>
      </c>
      <c r="B109" s="110">
        <v>590</v>
      </c>
      <c r="C109" s="98">
        <v>0.01</v>
      </c>
      <c r="D109" s="98">
        <v>0</v>
      </c>
      <c r="E109" s="98">
        <v>0</v>
      </c>
      <c r="F109" s="98">
        <v>0</v>
      </c>
      <c r="G109" s="98">
        <v>0</v>
      </c>
      <c r="H109" s="98">
        <v>0</v>
      </c>
    </row>
    <row r="110" spans="1:8" ht="13.5">
      <c r="A110" s="123">
        <f aca="true" t="shared" si="2" ref="A110:A145">B109+0.01</f>
        <v>590.01</v>
      </c>
      <c r="B110" s="110">
        <v>595</v>
      </c>
      <c r="C110" s="98">
        <v>0.02</v>
      </c>
      <c r="D110" s="98">
        <v>0.01</v>
      </c>
      <c r="E110" s="98">
        <v>0</v>
      </c>
      <c r="F110" s="98">
        <v>0</v>
      </c>
      <c r="G110" s="98">
        <v>0</v>
      </c>
      <c r="H110" s="98">
        <v>0</v>
      </c>
    </row>
    <row r="111" spans="1:8" ht="13.5">
      <c r="A111" s="123">
        <f t="shared" si="2"/>
        <v>595.01</v>
      </c>
      <c r="B111" s="110">
        <v>639</v>
      </c>
      <c r="C111" s="98">
        <v>0.05</v>
      </c>
      <c r="D111" s="98">
        <v>0.04</v>
      </c>
      <c r="E111" s="98">
        <v>0.03</v>
      </c>
      <c r="F111" s="98">
        <v>0.015</v>
      </c>
      <c r="G111" s="98">
        <v>0.015</v>
      </c>
      <c r="H111" s="98">
        <v>0.01</v>
      </c>
    </row>
    <row r="112" spans="1:8" ht="13.5">
      <c r="A112" s="123">
        <f t="shared" si="2"/>
        <v>639.01</v>
      </c>
      <c r="B112" s="110">
        <v>688</v>
      </c>
      <c r="C112" s="98">
        <v>0.06</v>
      </c>
      <c r="D112" s="98">
        <v>0.05</v>
      </c>
      <c r="E112" s="98">
        <v>0.04</v>
      </c>
      <c r="F112" s="98">
        <v>0.02</v>
      </c>
      <c r="G112" s="98">
        <v>0.02</v>
      </c>
      <c r="H112" s="98">
        <v>0.015</v>
      </c>
    </row>
    <row r="113" spans="1:8" ht="13.5">
      <c r="A113" s="123">
        <f t="shared" si="2"/>
        <v>688.01</v>
      </c>
      <c r="B113" s="110">
        <v>749</v>
      </c>
      <c r="C113" s="98">
        <v>0.075</v>
      </c>
      <c r="D113" s="98">
        <v>0.065</v>
      </c>
      <c r="E113" s="98">
        <v>0.055</v>
      </c>
      <c r="F113" s="98">
        <v>0.035</v>
      </c>
      <c r="G113" s="98">
        <v>0.03</v>
      </c>
      <c r="H113" s="98">
        <v>0.02</v>
      </c>
    </row>
    <row r="114" spans="1:8" ht="13.5">
      <c r="A114" s="123">
        <f t="shared" si="2"/>
        <v>749.01</v>
      </c>
      <c r="B114" s="110">
        <v>838</v>
      </c>
      <c r="C114" s="98">
        <v>0.085</v>
      </c>
      <c r="D114" s="98">
        <v>0.075</v>
      </c>
      <c r="E114" s="98">
        <v>0.065</v>
      </c>
      <c r="F114" s="98">
        <v>0.055</v>
      </c>
      <c r="G114" s="98">
        <v>0.045</v>
      </c>
      <c r="H114" s="98">
        <v>0.03</v>
      </c>
    </row>
    <row r="115" spans="1:8" ht="13.5">
      <c r="A115" s="123">
        <f t="shared" si="2"/>
        <v>838.01</v>
      </c>
      <c r="B115" s="110">
        <v>964</v>
      </c>
      <c r="C115" s="98">
        <v>0.11</v>
      </c>
      <c r="D115" s="98">
        <v>0.1</v>
      </c>
      <c r="E115" s="98">
        <v>0.1</v>
      </c>
      <c r="F115" s="98">
        <v>0.08</v>
      </c>
      <c r="G115" s="98">
        <v>0.07</v>
      </c>
      <c r="H115" s="98">
        <v>0.06</v>
      </c>
    </row>
    <row r="116" spans="1:8" ht="13.5">
      <c r="A116" s="123">
        <f t="shared" si="2"/>
        <v>964.01</v>
      </c>
      <c r="B116" s="110">
        <v>1060</v>
      </c>
      <c r="C116" s="98">
        <v>0.125</v>
      </c>
      <c r="D116" s="98">
        <v>0.115</v>
      </c>
      <c r="E116" s="98">
        <v>0.115</v>
      </c>
      <c r="F116" s="98">
        <v>0.095</v>
      </c>
      <c r="G116" s="98">
        <v>0.085</v>
      </c>
      <c r="H116" s="98">
        <v>0.085</v>
      </c>
    </row>
    <row r="117" spans="1:8" ht="13.5">
      <c r="A117" s="123">
        <f t="shared" si="2"/>
        <v>1060.01</v>
      </c>
      <c r="B117" s="110">
        <v>1131</v>
      </c>
      <c r="C117" s="98">
        <v>0.135</v>
      </c>
      <c r="D117" s="98">
        <v>0.125</v>
      </c>
      <c r="E117" s="98">
        <v>0.125</v>
      </c>
      <c r="F117" s="98">
        <v>0.105</v>
      </c>
      <c r="G117" s="98">
        <v>0.095</v>
      </c>
      <c r="H117" s="98">
        <v>0.095</v>
      </c>
    </row>
    <row r="118" spans="1:8" ht="13.5">
      <c r="A118" s="123">
        <f t="shared" si="2"/>
        <v>1131.01</v>
      </c>
      <c r="B118" s="110">
        <v>1210</v>
      </c>
      <c r="C118" s="98">
        <v>0.145</v>
      </c>
      <c r="D118" s="98">
        <v>0.135</v>
      </c>
      <c r="E118" s="98">
        <v>0.135</v>
      </c>
      <c r="F118" s="98">
        <v>0.115</v>
      </c>
      <c r="G118" s="98">
        <v>0.115</v>
      </c>
      <c r="H118" s="98">
        <v>0.105</v>
      </c>
    </row>
    <row r="119" spans="1:8" ht="13.5">
      <c r="A119" s="123">
        <f t="shared" si="2"/>
        <v>1210.01</v>
      </c>
      <c r="B119" s="110">
        <v>1297</v>
      </c>
      <c r="C119" s="98">
        <v>0.155</v>
      </c>
      <c r="D119" s="98">
        <v>0.145</v>
      </c>
      <c r="E119" s="98">
        <v>0.145</v>
      </c>
      <c r="F119" s="98">
        <v>0.125</v>
      </c>
      <c r="G119" s="98">
        <v>0.125</v>
      </c>
      <c r="H119" s="98">
        <v>0.115</v>
      </c>
    </row>
    <row r="120" spans="1:8" ht="13.5">
      <c r="A120" s="123">
        <f t="shared" si="2"/>
        <v>1297.01</v>
      </c>
      <c r="B120" s="110">
        <v>1400</v>
      </c>
      <c r="C120" s="98">
        <v>0.165</v>
      </c>
      <c r="D120" s="98">
        <v>0.165</v>
      </c>
      <c r="E120" s="98">
        <v>0.155</v>
      </c>
      <c r="F120" s="98">
        <v>0.145</v>
      </c>
      <c r="G120" s="98">
        <v>0.135</v>
      </c>
      <c r="H120" s="98">
        <v>0.135</v>
      </c>
    </row>
    <row r="121" spans="1:8" ht="13.5">
      <c r="A121" s="123">
        <f t="shared" si="2"/>
        <v>1400.01</v>
      </c>
      <c r="B121" s="110">
        <v>1508</v>
      </c>
      <c r="C121" s="98">
        <v>0.175</v>
      </c>
      <c r="D121" s="98">
        <v>0.175</v>
      </c>
      <c r="E121" s="98">
        <v>0.165</v>
      </c>
      <c r="F121" s="98">
        <v>0.155</v>
      </c>
      <c r="G121" s="98">
        <v>0.145</v>
      </c>
      <c r="H121" s="98">
        <v>0.145</v>
      </c>
    </row>
    <row r="122" spans="1:8" ht="13.5">
      <c r="A122" s="123">
        <f t="shared" si="2"/>
        <v>1508.01</v>
      </c>
      <c r="B122" s="110">
        <v>1655</v>
      </c>
      <c r="C122" s="98">
        <v>0.185</v>
      </c>
      <c r="D122" s="98">
        <v>0.185</v>
      </c>
      <c r="E122" s="98">
        <v>0.175</v>
      </c>
      <c r="F122" s="98">
        <v>0.165</v>
      </c>
      <c r="G122" s="98">
        <v>0.155</v>
      </c>
      <c r="H122" s="98">
        <v>0.155</v>
      </c>
    </row>
    <row r="123" spans="1:8" ht="13.5">
      <c r="A123" s="123">
        <f t="shared" si="2"/>
        <v>1655.01</v>
      </c>
      <c r="B123" s="110">
        <v>1812</v>
      </c>
      <c r="C123" s="98">
        <v>0.2</v>
      </c>
      <c r="D123" s="98">
        <v>0.2</v>
      </c>
      <c r="E123" s="98">
        <v>0.19</v>
      </c>
      <c r="F123" s="98">
        <v>0.18</v>
      </c>
      <c r="G123" s="98">
        <v>0.18</v>
      </c>
      <c r="H123" s="98">
        <v>0.17</v>
      </c>
    </row>
    <row r="124" spans="1:8" ht="13.5">
      <c r="A124" s="123">
        <f t="shared" si="2"/>
        <v>1812.01</v>
      </c>
      <c r="B124" s="110">
        <v>1981</v>
      </c>
      <c r="C124" s="98">
        <v>0.215</v>
      </c>
      <c r="D124" s="98">
        <v>0.215</v>
      </c>
      <c r="E124" s="98">
        <v>0.205</v>
      </c>
      <c r="F124" s="98">
        <v>0.195</v>
      </c>
      <c r="G124" s="98">
        <v>0.195</v>
      </c>
      <c r="H124" s="98">
        <v>0.185</v>
      </c>
    </row>
    <row r="125" spans="1:8" ht="13.5">
      <c r="A125" s="123">
        <f t="shared" si="2"/>
        <v>1981.01</v>
      </c>
      <c r="B125" s="110">
        <v>2094</v>
      </c>
      <c r="C125" s="98">
        <v>0.225</v>
      </c>
      <c r="D125" s="98">
        <v>0.225</v>
      </c>
      <c r="E125" s="98">
        <v>0.215</v>
      </c>
      <c r="F125" s="98">
        <v>0.205</v>
      </c>
      <c r="G125" s="98">
        <v>0.205</v>
      </c>
      <c r="H125" s="98">
        <v>0.195</v>
      </c>
    </row>
    <row r="126" spans="1:8" ht="13.5">
      <c r="A126" s="123">
        <f t="shared" si="2"/>
        <v>2094.01</v>
      </c>
      <c r="B126" s="110">
        <v>2214</v>
      </c>
      <c r="C126" s="98">
        <v>0.235</v>
      </c>
      <c r="D126" s="98">
        <v>0.235</v>
      </c>
      <c r="E126" s="98">
        <v>0.225</v>
      </c>
      <c r="F126" s="98">
        <v>0.215</v>
      </c>
      <c r="G126" s="98">
        <v>0.215</v>
      </c>
      <c r="H126" s="98">
        <v>0.215</v>
      </c>
    </row>
    <row r="127" spans="1:8" ht="13.5">
      <c r="A127" s="123">
        <f t="shared" si="2"/>
        <v>2214.01</v>
      </c>
      <c r="B127" s="110">
        <v>2349</v>
      </c>
      <c r="C127" s="98">
        <v>0.245</v>
      </c>
      <c r="D127" s="98">
        <v>0.245</v>
      </c>
      <c r="E127" s="98">
        <v>0.235</v>
      </c>
      <c r="F127" s="98">
        <v>0.225</v>
      </c>
      <c r="G127" s="98">
        <v>0.225</v>
      </c>
      <c r="H127" s="98">
        <v>0.225</v>
      </c>
    </row>
    <row r="128" spans="1:8" ht="13.5">
      <c r="A128" s="123">
        <f t="shared" si="2"/>
        <v>2349.01</v>
      </c>
      <c r="B128" s="110">
        <v>2507</v>
      </c>
      <c r="C128" s="98">
        <v>0.255</v>
      </c>
      <c r="D128" s="98">
        <v>0.255</v>
      </c>
      <c r="E128" s="98">
        <v>0.255</v>
      </c>
      <c r="F128" s="98">
        <v>0.235</v>
      </c>
      <c r="G128" s="98">
        <v>0.235</v>
      </c>
      <c r="H128" s="98">
        <v>0.235</v>
      </c>
    </row>
    <row r="129" spans="1:8" ht="13.5">
      <c r="A129" s="123">
        <f t="shared" si="2"/>
        <v>2507.01</v>
      </c>
      <c r="B129" s="110">
        <v>2686</v>
      </c>
      <c r="C129" s="98">
        <v>0.265</v>
      </c>
      <c r="D129" s="98">
        <v>0.265</v>
      </c>
      <c r="E129" s="98">
        <v>0.265</v>
      </c>
      <c r="F129" s="98">
        <v>0.245</v>
      </c>
      <c r="G129" s="98">
        <v>0.245</v>
      </c>
      <c r="H129" s="98">
        <v>0.245</v>
      </c>
    </row>
    <row r="130" spans="1:8" ht="13.5">
      <c r="A130" s="123">
        <f t="shared" si="2"/>
        <v>2686.01</v>
      </c>
      <c r="B130" s="110">
        <v>2931</v>
      </c>
      <c r="C130" s="98">
        <v>0.275</v>
      </c>
      <c r="D130" s="98">
        <v>0.275</v>
      </c>
      <c r="E130" s="98">
        <v>0.275</v>
      </c>
      <c r="F130" s="98">
        <v>0.255</v>
      </c>
      <c r="G130" s="98">
        <v>0.255</v>
      </c>
      <c r="H130" s="98">
        <v>0.255</v>
      </c>
    </row>
    <row r="131" spans="1:8" ht="13.5">
      <c r="A131" s="123">
        <f t="shared" si="2"/>
        <v>2931.01</v>
      </c>
      <c r="B131" s="110">
        <v>3288</v>
      </c>
      <c r="C131" s="98">
        <v>0.285</v>
      </c>
      <c r="D131" s="98">
        <v>0.285</v>
      </c>
      <c r="E131" s="98">
        <v>0.285</v>
      </c>
      <c r="F131" s="98">
        <v>0.265</v>
      </c>
      <c r="G131" s="98">
        <v>0.265</v>
      </c>
      <c r="H131" s="98">
        <v>0.265</v>
      </c>
    </row>
    <row r="132" spans="1:8" ht="13.5">
      <c r="A132" s="123">
        <f t="shared" si="2"/>
        <v>3288.01</v>
      </c>
      <c r="B132" s="110">
        <v>3745</v>
      </c>
      <c r="C132" s="98">
        <v>0.295</v>
      </c>
      <c r="D132" s="98">
        <v>0.295</v>
      </c>
      <c r="E132" s="98">
        <v>0.295</v>
      </c>
      <c r="F132" s="98">
        <v>0.275</v>
      </c>
      <c r="G132" s="98">
        <v>0.275</v>
      </c>
      <c r="H132" s="98">
        <v>0.275</v>
      </c>
    </row>
    <row r="133" spans="1:8" ht="13.5">
      <c r="A133" s="123">
        <f t="shared" si="2"/>
        <v>3745.01</v>
      </c>
      <c r="B133" s="110">
        <v>4363</v>
      </c>
      <c r="C133" s="98">
        <v>0.305</v>
      </c>
      <c r="D133" s="98">
        <v>0.305</v>
      </c>
      <c r="E133" s="98">
        <v>0.305</v>
      </c>
      <c r="F133" s="98">
        <v>0.295</v>
      </c>
      <c r="G133" s="98">
        <v>0.285</v>
      </c>
      <c r="H133" s="98">
        <v>0.285</v>
      </c>
    </row>
    <row r="134" spans="1:8" ht="13.5">
      <c r="A134" s="123">
        <f t="shared" si="2"/>
        <v>4363.01</v>
      </c>
      <c r="B134" s="110">
        <v>4928</v>
      </c>
      <c r="C134" s="98">
        <v>0.325</v>
      </c>
      <c r="D134" s="98">
        <v>0.32</v>
      </c>
      <c r="E134" s="98">
        <v>0.32</v>
      </c>
      <c r="F134" s="98">
        <v>0.31</v>
      </c>
      <c r="G134" s="98">
        <v>0.3</v>
      </c>
      <c r="H134" s="98">
        <v>0.3</v>
      </c>
    </row>
    <row r="135" spans="1:8" ht="13.5">
      <c r="A135" s="123">
        <f t="shared" si="2"/>
        <v>4928.01</v>
      </c>
      <c r="B135" s="110">
        <v>5504</v>
      </c>
      <c r="C135" s="98">
        <v>0.335</v>
      </c>
      <c r="D135" s="98">
        <v>0.33</v>
      </c>
      <c r="E135" s="98">
        <v>0.33</v>
      </c>
      <c r="F135" s="98">
        <v>0.32</v>
      </c>
      <c r="G135" s="98">
        <v>0.32</v>
      </c>
      <c r="H135" s="98">
        <v>0.31</v>
      </c>
    </row>
    <row r="136" spans="1:8" ht="13.5">
      <c r="A136" s="123">
        <f t="shared" si="2"/>
        <v>5504.01</v>
      </c>
      <c r="B136" s="110">
        <v>6231</v>
      </c>
      <c r="C136" s="98">
        <v>0.345</v>
      </c>
      <c r="D136" s="98">
        <v>0.34</v>
      </c>
      <c r="E136" s="98">
        <v>0.34</v>
      </c>
      <c r="F136" s="98">
        <v>0.33</v>
      </c>
      <c r="G136" s="98">
        <v>0.33</v>
      </c>
      <c r="H136" s="98">
        <v>0.32</v>
      </c>
    </row>
    <row r="137" spans="1:8" ht="13.5">
      <c r="A137" s="123">
        <f t="shared" si="2"/>
        <v>6231.01</v>
      </c>
      <c r="B137" s="110">
        <v>7164</v>
      </c>
      <c r="C137" s="98">
        <v>0.365</v>
      </c>
      <c r="D137" s="98">
        <v>0.355</v>
      </c>
      <c r="E137" s="98">
        <v>0.355</v>
      </c>
      <c r="F137" s="98">
        <v>0.35</v>
      </c>
      <c r="G137" s="98">
        <v>0.35</v>
      </c>
      <c r="H137" s="98">
        <v>0.35</v>
      </c>
    </row>
    <row r="138" spans="1:8" ht="13.5">
      <c r="A138" s="123">
        <f t="shared" si="2"/>
        <v>7164.01</v>
      </c>
      <c r="B138" s="110">
        <v>8456</v>
      </c>
      <c r="C138" s="98">
        <v>0.375</v>
      </c>
      <c r="D138" s="98">
        <v>0.365</v>
      </c>
      <c r="E138" s="98">
        <v>0.365</v>
      </c>
      <c r="F138" s="98">
        <v>0.36</v>
      </c>
      <c r="G138" s="98">
        <v>0.36</v>
      </c>
      <c r="H138" s="98">
        <v>0.36</v>
      </c>
    </row>
    <row r="139" spans="1:8" ht="13.5">
      <c r="A139" s="123">
        <f t="shared" si="2"/>
        <v>8456.01</v>
      </c>
      <c r="B139" s="110">
        <v>10182</v>
      </c>
      <c r="C139" s="98">
        <v>0.395</v>
      </c>
      <c r="D139" s="98">
        <v>0.385</v>
      </c>
      <c r="E139" s="98">
        <v>0.385</v>
      </c>
      <c r="F139" s="98">
        <v>0.38</v>
      </c>
      <c r="G139" s="98">
        <v>0.38</v>
      </c>
      <c r="H139" s="98">
        <v>0.38</v>
      </c>
    </row>
    <row r="140" spans="1:8" ht="13.5">
      <c r="A140" s="123">
        <f t="shared" si="2"/>
        <v>10182.01</v>
      </c>
      <c r="B140" s="110">
        <v>12017</v>
      </c>
      <c r="C140" s="98">
        <v>0.405</v>
      </c>
      <c r="D140" s="98">
        <v>0.395</v>
      </c>
      <c r="E140" s="98">
        <v>0.395</v>
      </c>
      <c r="F140" s="98">
        <v>0.39</v>
      </c>
      <c r="G140" s="98">
        <v>0.39</v>
      </c>
      <c r="H140" s="98">
        <v>0.39</v>
      </c>
    </row>
    <row r="141" spans="1:8" ht="13.5">
      <c r="A141" s="123">
        <f t="shared" si="2"/>
        <v>12017.01</v>
      </c>
      <c r="B141" s="110">
        <v>20082</v>
      </c>
      <c r="C141" s="101">
        <v>0.415</v>
      </c>
      <c r="D141" s="101">
        <v>0.405</v>
      </c>
      <c r="E141" s="101">
        <v>0.405</v>
      </c>
      <c r="F141" s="101">
        <v>0.4</v>
      </c>
      <c r="G141" s="101">
        <v>0.4</v>
      </c>
      <c r="H141" s="98">
        <v>0.4</v>
      </c>
    </row>
    <row r="142" spans="1:8" ht="13.5">
      <c r="A142" s="123">
        <f t="shared" si="2"/>
        <v>20082.01</v>
      </c>
      <c r="B142" s="110">
        <v>21538</v>
      </c>
      <c r="C142" s="101">
        <v>0.425</v>
      </c>
      <c r="D142" s="101">
        <v>0.415</v>
      </c>
      <c r="E142" s="101">
        <v>0.415</v>
      </c>
      <c r="F142" s="101">
        <v>0.41</v>
      </c>
      <c r="G142" s="101">
        <v>0.41</v>
      </c>
      <c r="H142" s="98">
        <v>0.41</v>
      </c>
    </row>
    <row r="143" spans="1:8" ht="13.5">
      <c r="A143" s="123">
        <f t="shared" si="2"/>
        <v>21538.01</v>
      </c>
      <c r="B143" s="110">
        <v>24230</v>
      </c>
      <c r="C143" s="101">
        <v>0.43</v>
      </c>
      <c r="D143" s="101">
        <v>0.425</v>
      </c>
      <c r="E143" s="101">
        <v>0.425</v>
      </c>
      <c r="F143" s="101">
        <v>0.42</v>
      </c>
      <c r="G143" s="101">
        <v>0.42</v>
      </c>
      <c r="H143" s="98">
        <v>0.42</v>
      </c>
    </row>
    <row r="144" spans="1:8" ht="13.5">
      <c r="A144" s="123">
        <f t="shared" si="2"/>
        <v>24230.01</v>
      </c>
      <c r="B144" s="110">
        <v>26923</v>
      </c>
      <c r="C144" s="101">
        <v>0.435</v>
      </c>
      <c r="D144" s="101">
        <v>0.435</v>
      </c>
      <c r="E144" s="101">
        <v>0.435</v>
      </c>
      <c r="F144" s="101">
        <v>0.43</v>
      </c>
      <c r="G144" s="101">
        <v>0.43</v>
      </c>
      <c r="H144" s="98">
        <v>0.43</v>
      </c>
    </row>
    <row r="145" spans="1:8" ht="13.5">
      <c r="A145" s="123">
        <f t="shared" si="2"/>
        <v>26923.01</v>
      </c>
      <c r="B145" s="117">
        <v>999999</v>
      </c>
      <c r="C145" s="102">
        <v>0.445</v>
      </c>
      <c r="D145" s="102">
        <v>0.445</v>
      </c>
      <c r="E145" s="102">
        <v>0.445</v>
      </c>
      <c r="F145" s="102">
        <v>0.44</v>
      </c>
      <c r="G145" s="102">
        <v>0.44</v>
      </c>
      <c r="H145" s="103">
        <v>0.44</v>
      </c>
    </row>
    <row r="146" spans="1:8" ht="13.5">
      <c r="A146" s="25"/>
      <c r="B146" s="22"/>
      <c r="C146" s="23"/>
      <c r="D146" s="23"/>
      <c r="E146" s="23"/>
      <c r="F146" s="23"/>
      <c r="G146" s="23"/>
      <c r="H146" s="23"/>
    </row>
    <row r="147" spans="1:8" ht="13.5">
      <c r="A147" s="25"/>
      <c r="B147" s="22"/>
      <c r="C147" s="23"/>
      <c r="D147" s="23"/>
      <c r="E147" s="23"/>
      <c r="F147" s="23"/>
      <c r="G147" s="23"/>
      <c r="H147" s="23"/>
    </row>
    <row r="148" spans="1:8" ht="12.75">
      <c r="A148" s="26"/>
      <c r="B148" s="46"/>
      <c r="C148" s="26"/>
      <c r="D148" s="26"/>
      <c r="E148" s="26"/>
      <c r="F148" s="26"/>
      <c r="G148" s="26"/>
      <c r="H148" s="26"/>
    </row>
    <row r="149" spans="1:8" ht="12.75">
      <c r="A149" s="26"/>
      <c r="B149" s="46"/>
      <c r="C149" s="26"/>
      <c r="D149" s="26"/>
      <c r="E149" s="26"/>
      <c r="F149" s="26"/>
      <c r="G149" s="26"/>
      <c r="H149" s="26"/>
    </row>
    <row r="150" spans="1:8" ht="12.75">
      <c r="A150" s="58"/>
      <c r="B150" s="58"/>
      <c r="C150" s="58"/>
      <c r="D150" s="58"/>
      <c r="E150" s="58"/>
      <c r="F150" s="58"/>
      <c r="G150" s="58"/>
      <c r="H150" s="58"/>
    </row>
    <row r="151" spans="1:8" ht="12.75">
      <c r="A151" s="52"/>
      <c r="B151" s="41"/>
      <c r="C151" s="42"/>
      <c r="D151" s="42"/>
      <c r="E151" s="42"/>
      <c r="F151" s="42"/>
      <c r="G151" s="42"/>
      <c r="H151" s="42"/>
    </row>
    <row r="152" spans="1:8" ht="12.75">
      <c r="A152" s="42"/>
      <c r="B152" s="41"/>
      <c r="C152" s="42"/>
      <c r="D152" s="42"/>
      <c r="E152" s="42"/>
      <c r="F152" s="42"/>
      <c r="G152" s="42"/>
      <c r="H152" s="42"/>
    </row>
    <row r="153" spans="1:8" ht="12.75">
      <c r="A153" s="53"/>
      <c r="B153" s="54"/>
      <c r="C153" s="54"/>
      <c r="D153" s="54"/>
      <c r="E153" s="54"/>
      <c r="F153" s="54"/>
      <c r="G153" s="54"/>
      <c r="H153" s="54"/>
    </row>
    <row r="154" spans="1:8" ht="12.75">
      <c r="A154" s="53"/>
      <c r="B154" s="54"/>
      <c r="C154" s="54"/>
      <c r="D154" s="54"/>
      <c r="E154" s="54"/>
      <c r="F154" s="54"/>
      <c r="G154" s="54"/>
      <c r="H154" s="54"/>
    </row>
    <row r="155" spans="1:8" ht="15.75">
      <c r="A155" s="42"/>
      <c r="B155" s="41"/>
      <c r="C155" s="42"/>
      <c r="D155" s="42"/>
      <c r="E155" s="42"/>
      <c r="F155" s="42"/>
      <c r="G155" s="42"/>
      <c r="H155" s="55"/>
    </row>
    <row r="156" spans="1:8" ht="12.75">
      <c r="A156" s="42"/>
      <c r="B156" s="41"/>
      <c r="C156" s="42"/>
      <c r="D156" s="42"/>
      <c r="E156" s="42"/>
      <c r="F156" s="42"/>
      <c r="G156" s="42"/>
      <c r="H156" s="42"/>
    </row>
    <row r="157" spans="1:8" ht="12.75" customHeight="1">
      <c r="A157" s="59"/>
      <c r="B157" s="59"/>
      <c r="C157" s="53"/>
      <c r="D157" s="54"/>
      <c r="E157" s="54"/>
      <c r="F157" s="54"/>
      <c r="G157" s="54"/>
      <c r="H157" s="54"/>
    </row>
    <row r="158" spans="1:8" ht="12" customHeight="1">
      <c r="A158" s="59"/>
      <c r="B158" s="59"/>
      <c r="C158" s="56"/>
      <c r="D158" s="56"/>
      <c r="E158" s="56"/>
      <c r="F158" s="56"/>
      <c r="G158" s="56"/>
      <c r="H158" s="57"/>
    </row>
    <row r="159" spans="1:9" ht="13.5">
      <c r="A159" s="25"/>
      <c r="B159" s="22"/>
      <c r="C159" s="47"/>
      <c r="D159" s="47"/>
      <c r="E159" s="47"/>
      <c r="F159" s="47"/>
      <c r="G159" s="47"/>
      <c r="H159" s="47"/>
      <c r="I159" s="47"/>
    </row>
    <row r="160" spans="1:8" ht="13.5">
      <c r="A160" s="25"/>
      <c r="B160" s="22"/>
      <c r="C160" s="47"/>
      <c r="D160" s="47"/>
      <c r="E160" s="47"/>
      <c r="F160" s="47"/>
      <c r="G160" s="47"/>
      <c r="H160" s="47"/>
    </row>
    <row r="161" spans="1:8" ht="13.5">
      <c r="A161" s="25"/>
      <c r="B161" s="22"/>
      <c r="C161" s="47"/>
      <c r="D161" s="47"/>
      <c r="E161" s="47"/>
      <c r="F161" s="47"/>
      <c r="G161" s="47"/>
      <c r="H161" s="47"/>
    </row>
    <row r="162" spans="1:8" ht="13.5">
      <c r="A162" s="25"/>
      <c r="B162" s="22"/>
      <c r="C162" s="47"/>
      <c r="D162" s="47"/>
      <c r="E162" s="47"/>
      <c r="F162" s="47"/>
      <c r="G162" s="47"/>
      <c r="H162" s="47"/>
    </row>
    <row r="163" spans="1:8" ht="13.5">
      <c r="A163" s="25"/>
      <c r="B163" s="22"/>
      <c r="C163" s="47"/>
      <c r="D163" s="47"/>
      <c r="E163" s="47"/>
      <c r="F163" s="47"/>
      <c r="G163" s="47"/>
      <c r="H163" s="47"/>
    </row>
    <row r="164" spans="1:8" ht="13.5">
      <c r="A164" s="25"/>
      <c r="B164" s="22"/>
      <c r="C164" s="47"/>
      <c r="D164" s="47"/>
      <c r="E164" s="47"/>
      <c r="F164" s="47"/>
      <c r="G164" s="47"/>
      <c r="H164" s="47"/>
    </row>
    <row r="165" spans="1:8" ht="13.5">
      <c r="A165" s="25"/>
      <c r="B165" s="22"/>
      <c r="C165" s="47"/>
      <c r="D165" s="47"/>
      <c r="E165" s="47"/>
      <c r="F165" s="47"/>
      <c r="G165" s="47"/>
      <c r="H165" s="47"/>
    </row>
    <row r="166" spans="1:8" ht="13.5">
      <c r="A166" s="25"/>
      <c r="B166" s="22"/>
      <c r="C166" s="47"/>
      <c r="D166" s="47"/>
      <c r="E166" s="47"/>
      <c r="F166" s="47"/>
      <c r="G166" s="47"/>
      <c r="H166" s="47"/>
    </row>
    <row r="167" spans="1:8" ht="13.5">
      <c r="A167" s="25"/>
      <c r="B167" s="22"/>
      <c r="C167" s="47"/>
      <c r="D167" s="47"/>
      <c r="E167" s="47"/>
      <c r="F167" s="47"/>
      <c r="G167" s="47"/>
      <c r="H167" s="47"/>
    </row>
    <row r="168" spans="1:8" ht="13.5">
      <c r="A168" s="25"/>
      <c r="B168" s="22"/>
      <c r="C168" s="47"/>
      <c r="D168" s="47"/>
      <c r="E168" s="47"/>
      <c r="F168" s="47"/>
      <c r="G168" s="47"/>
      <c r="H168" s="47"/>
    </row>
    <row r="169" spans="1:8" ht="13.5">
      <c r="A169" s="25"/>
      <c r="B169" s="22"/>
      <c r="C169" s="47"/>
      <c r="D169" s="47"/>
      <c r="E169" s="47"/>
      <c r="F169" s="47"/>
      <c r="G169" s="47"/>
      <c r="H169" s="47"/>
    </row>
    <row r="170" spans="1:8" ht="13.5">
      <c r="A170" s="25"/>
      <c r="B170" s="22"/>
      <c r="C170" s="47"/>
      <c r="D170" s="47"/>
      <c r="E170" s="47"/>
      <c r="F170" s="47"/>
      <c r="G170" s="47"/>
      <c r="H170" s="47"/>
    </row>
    <row r="171" spans="1:8" ht="13.5">
      <c r="A171" s="25"/>
      <c r="B171" s="22"/>
      <c r="C171" s="47"/>
      <c r="D171" s="47"/>
      <c r="E171" s="47"/>
      <c r="F171" s="47"/>
      <c r="G171" s="47"/>
      <c r="H171" s="47"/>
    </row>
    <row r="172" spans="1:8" ht="13.5">
      <c r="A172" s="25"/>
      <c r="B172" s="22"/>
      <c r="C172" s="47"/>
      <c r="D172" s="47"/>
      <c r="E172" s="47"/>
      <c r="F172" s="47"/>
      <c r="G172" s="47"/>
      <c r="H172" s="47"/>
    </row>
    <row r="173" spans="1:8" ht="13.5">
      <c r="A173" s="25"/>
      <c r="B173" s="22"/>
      <c r="C173" s="47"/>
      <c r="D173" s="47"/>
      <c r="E173" s="47"/>
      <c r="F173" s="47"/>
      <c r="G173" s="47"/>
      <c r="H173" s="47"/>
    </row>
    <row r="174" spans="1:8" ht="13.5">
      <c r="A174" s="25"/>
      <c r="B174" s="22"/>
      <c r="C174" s="47"/>
      <c r="D174" s="47"/>
      <c r="E174" s="47"/>
      <c r="F174" s="47"/>
      <c r="G174" s="47"/>
      <c r="H174" s="47"/>
    </row>
    <row r="175" spans="1:8" ht="13.5">
      <c r="A175" s="25"/>
      <c r="B175" s="22"/>
      <c r="C175" s="47"/>
      <c r="D175" s="47"/>
      <c r="E175" s="47"/>
      <c r="F175" s="47"/>
      <c r="G175" s="47"/>
      <c r="H175" s="47"/>
    </row>
    <row r="176" spans="1:8" ht="13.5">
      <c r="A176" s="25"/>
      <c r="B176" s="22"/>
      <c r="C176" s="47"/>
      <c r="D176" s="47"/>
      <c r="E176" s="47"/>
      <c r="F176" s="47"/>
      <c r="G176" s="47"/>
      <c r="H176" s="47"/>
    </row>
    <row r="177" spans="1:8" ht="13.5">
      <c r="A177" s="25"/>
      <c r="B177" s="22"/>
      <c r="C177" s="47"/>
      <c r="D177" s="47"/>
      <c r="E177" s="47"/>
      <c r="F177" s="47"/>
      <c r="G177" s="47"/>
      <c r="H177" s="47"/>
    </row>
    <row r="178" spans="1:8" ht="13.5">
      <c r="A178" s="25"/>
      <c r="B178" s="22"/>
      <c r="C178" s="47"/>
      <c r="D178" s="47"/>
      <c r="E178" s="47"/>
      <c r="F178" s="47"/>
      <c r="G178" s="47"/>
      <c r="H178" s="47"/>
    </row>
    <row r="179" spans="1:8" ht="13.5">
      <c r="A179" s="25"/>
      <c r="B179" s="22"/>
      <c r="C179" s="47"/>
      <c r="D179" s="47"/>
      <c r="E179" s="47"/>
      <c r="F179" s="47"/>
      <c r="G179" s="47"/>
      <c r="H179" s="47"/>
    </row>
    <row r="180" spans="1:8" ht="13.5">
      <c r="A180" s="25"/>
      <c r="B180" s="22"/>
      <c r="C180" s="47"/>
      <c r="D180" s="47"/>
      <c r="E180" s="47"/>
      <c r="F180" s="47"/>
      <c r="G180" s="47"/>
      <c r="H180" s="47"/>
    </row>
    <row r="181" spans="1:8" ht="13.5">
      <c r="A181" s="25"/>
      <c r="B181" s="22"/>
      <c r="C181" s="47"/>
      <c r="D181" s="47"/>
      <c r="E181" s="47"/>
      <c r="F181" s="47"/>
      <c r="G181" s="47"/>
      <c r="H181" s="47"/>
    </row>
    <row r="182" spans="1:8" ht="13.5">
      <c r="A182" s="25"/>
      <c r="B182" s="22"/>
      <c r="C182" s="47"/>
      <c r="D182" s="47"/>
      <c r="E182" s="47"/>
      <c r="F182" s="47"/>
      <c r="G182" s="47"/>
      <c r="H182" s="47"/>
    </row>
    <row r="183" spans="1:8" ht="13.5">
      <c r="A183" s="25"/>
      <c r="B183" s="22"/>
      <c r="C183" s="47"/>
      <c r="D183" s="47"/>
      <c r="E183" s="47"/>
      <c r="F183" s="47"/>
      <c r="G183" s="47"/>
      <c r="H183" s="47"/>
    </row>
    <row r="184" spans="1:8" ht="13.5">
      <c r="A184" s="25"/>
      <c r="B184" s="22"/>
      <c r="C184" s="47"/>
      <c r="D184" s="47"/>
      <c r="E184" s="47"/>
      <c r="F184" s="47"/>
      <c r="G184" s="47"/>
      <c r="H184" s="47"/>
    </row>
    <row r="185" spans="1:8" ht="13.5">
      <c r="A185" s="25"/>
      <c r="B185" s="22"/>
      <c r="C185" s="47"/>
      <c r="D185" s="47"/>
      <c r="E185" s="47"/>
      <c r="F185" s="47"/>
      <c r="G185" s="47"/>
      <c r="H185" s="47"/>
    </row>
    <row r="186" spans="1:8" ht="13.5">
      <c r="A186" s="25"/>
      <c r="B186" s="22"/>
      <c r="C186" s="47"/>
      <c r="D186" s="47"/>
      <c r="E186" s="47"/>
      <c r="F186" s="47"/>
      <c r="G186" s="47"/>
      <c r="H186" s="47"/>
    </row>
    <row r="187" spans="1:8" ht="13.5">
      <c r="A187" s="25"/>
      <c r="B187" s="22"/>
      <c r="C187" s="47"/>
      <c r="D187" s="47"/>
      <c r="E187" s="47"/>
      <c r="F187" s="47"/>
      <c r="G187" s="47"/>
      <c r="H187" s="47"/>
    </row>
    <row r="188" spans="1:8" ht="13.5">
      <c r="A188" s="25"/>
      <c r="B188" s="22"/>
      <c r="C188" s="47"/>
      <c r="D188" s="47"/>
      <c r="E188" s="47"/>
      <c r="F188" s="47"/>
      <c r="G188" s="47"/>
      <c r="H188" s="47"/>
    </row>
    <row r="189" spans="1:8" ht="13.5">
      <c r="A189" s="25"/>
      <c r="B189" s="22"/>
      <c r="C189" s="47"/>
      <c r="D189" s="47"/>
      <c r="E189" s="47"/>
      <c r="F189" s="47"/>
      <c r="G189" s="47"/>
      <c r="H189" s="47"/>
    </row>
    <row r="190" spans="1:8" ht="13.5">
      <c r="A190" s="25"/>
      <c r="B190" s="22"/>
      <c r="C190" s="47"/>
      <c r="D190" s="47"/>
      <c r="E190" s="47"/>
      <c r="F190" s="47"/>
      <c r="G190" s="47"/>
      <c r="H190" s="47"/>
    </row>
    <row r="191" spans="1:8" ht="13.5">
      <c r="A191" s="25"/>
      <c r="B191" s="22"/>
      <c r="C191" s="47"/>
      <c r="D191" s="47"/>
      <c r="E191" s="47"/>
      <c r="F191" s="47"/>
      <c r="G191" s="47"/>
      <c r="H191" s="47"/>
    </row>
    <row r="192" spans="1:8" ht="13.5">
      <c r="A192" s="25"/>
      <c r="B192" s="22"/>
      <c r="C192" s="47"/>
      <c r="D192" s="42"/>
      <c r="E192" s="42"/>
      <c r="F192" s="42"/>
      <c r="G192" s="42"/>
      <c r="H192" s="42"/>
    </row>
    <row r="193" spans="1:8" ht="13.5">
      <c r="A193" s="25"/>
      <c r="B193" s="22"/>
      <c r="C193" s="47"/>
      <c r="D193" s="42"/>
      <c r="E193" s="42"/>
      <c r="F193" s="42"/>
      <c r="G193" s="42"/>
      <c r="H193" s="42"/>
    </row>
    <row r="194" spans="1:8" ht="12.75">
      <c r="A194" s="155"/>
      <c r="B194" s="156"/>
      <c r="C194" s="156"/>
      <c r="D194" s="156"/>
      <c r="E194" s="156"/>
      <c r="F194" s="156"/>
      <c r="G194" s="156"/>
      <c r="H194" s="156"/>
    </row>
    <row r="195" spans="1:8" ht="12.75">
      <c r="A195" s="42"/>
      <c r="B195" s="41"/>
      <c r="C195" s="42"/>
      <c r="D195" s="42"/>
      <c r="E195" s="42"/>
      <c r="F195" s="42"/>
      <c r="G195" s="42"/>
      <c r="H195" s="42"/>
    </row>
    <row r="196" spans="1:8" ht="12.75">
      <c r="A196" s="42"/>
      <c r="B196" s="41"/>
      <c r="C196" s="42"/>
      <c r="D196" s="42"/>
      <c r="E196" s="42"/>
      <c r="F196" s="42"/>
      <c r="G196" s="42"/>
      <c r="H196" s="42"/>
    </row>
    <row r="197" spans="1:8" ht="23.25" customHeight="1">
      <c r="A197" s="53"/>
      <c r="B197" s="54"/>
      <c r="C197" s="54"/>
      <c r="D197" s="54"/>
      <c r="E197" s="54"/>
      <c r="F197" s="54"/>
      <c r="G197" s="54"/>
      <c r="H197" s="54"/>
    </row>
    <row r="198" spans="1:8" ht="18" customHeight="1">
      <c r="A198" s="53"/>
      <c r="B198" s="54"/>
      <c r="C198" s="54"/>
      <c r="D198" s="54"/>
      <c r="E198" s="54"/>
      <c r="F198" s="54"/>
      <c r="G198" s="54"/>
      <c r="H198" s="54"/>
    </row>
    <row r="199" spans="1:8" ht="15.75">
      <c r="A199" s="42"/>
      <c r="B199" s="42"/>
      <c r="C199" s="42"/>
      <c r="D199" s="42"/>
      <c r="E199" s="42"/>
      <c r="F199" s="42"/>
      <c r="G199" s="42"/>
      <c r="H199" s="55"/>
    </row>
    <row r="200" spans="1:8" ht="12.75">
      <c r="A200" s="42"/>
      <c r="B200" s="42"/>
      <c r="C200" s="42"/>
      <c r="D200" s="42"/>
      <c r="E200" s="42"/>
      <c r="F200" s="42"/>
      <c r="G200" s="42"/>
      <c r="H200" s="42"/>
    </row>
    <row r="201" spans="1:8" ht="12.75" customHeight="1">
      <c r="A201" s="157"/>
      <c r="B201" s="157"/>
      <c r="C201" s="53"/>
      <c r="D201" s="54"/>
      <c r="E201" s="54"/>
      <c r="F201" s="54"/>
      <c r="G201" s="54"/>
      <c r="H201" s="54"/>
    </row>
    <row r="202" spans="1:8" ht="12" customHeight="1">
      <c r="A202" s="157"/>
      <c r="B202" s="157"/>
      <c r="C202" s="56"/>
      <c r="D202" s="56"/>
      <c r="E202" s="56"/>
      <c r="F202" s="56"/>
      <c r="G202" s="56"/>
      <c r="H202" s="57"/>
    </row>
    <row r="203" spans="1:8" ht="13.5">
      <c r="A203" s="25"/>
      <c r="B203" s="22"/>
      <c r="C203" s="47"/>
      <c r="D203" s="47"/>
      <c r="E203" s="47"/>
      <c r="F203" s="47"/>
      <c r="G203" s="47"/>
      <c r="H203" s="47"/>
    </row>
    <row r="204" spans="1:8" ht="13.5">
      <c r="A204" s="25"/>
      <c r="B204" s="22"/>
      <c r="C204" s="47"/>
      <c r="D204" s="47"/>
      <c r="E204" s="47"/>
      <c r="F204" s="47"/>
      <c r="G204" s="47"/>
      <c r="H204" s="47"/>
    </row>
    <row r="205" spans="1:8" ht="13.5">
      <c r="A205" s="25"/>
      <c r="B205" s="22"/>
      <c r="C205" s="47"/>
      <c r="D205" s="47"/>
      <c r="E205" s="47"/>
      <c r="F205" s="47"/>
      <c r="G205" s="47"/>
      <c r="H205" s="47"/>
    </row>
    <row r="206" spans="1:8" ht="13.5">
      <c r="A206" s="25"/>
      <c r="B206" s="22"/>
      <c r="C206" s="47"/>
      <c r="D206" s="47"/>
      <c r="E206" s="47"/>
      <c r="F206" s="47"/>
      <c r="G206" s="47"/>
      <c r="H206" s="47"/>
    </row>
    <row r="207" spans="1:8" ht="13.5">
      <c r="A207" s="25"/>
      <c r="B207" s="22"/>
      <c r="C207" s="47"/>
      <c r="D207" s="47"/>
      <c r="E207" s="47"/>
      <c r="F207" s="47"/>
      <c r="G207" s="47"/>
      <c r="H207" s="47"/>
    </row>
    <row r="208" spans="1:8" ht="13.5">
      <c r="A208" s="25"/>
      <c r="B208" s="22"/>
      <c r="C208" s="47"/>
      <c r="D208" s="47"/>
      <c r="E208" s="47"/>
      <c r="F208" s="47"/>
      <c r="G208" s="47"/>
      <c r="H208" s="47"/>
    </row>
    <row r="209" spans="1:8" ht="13.5">
      <c r="A209" s="25"/>
      <c r="B209" s="22"/>
      <c r="C209" s="47"/>
      <c r="D209" s="47"/>
      <c r="E209" s="47"/>
      <c r="F209" s="47"/>
      <c r="G209" s="47"/>
      <c r="H209" s="47"/>
    </row>
    <row r="210" spans="1:8" ht="13.5">
      <c r="A210" s="25"/>
      <c r="B210" s="22"/>
      <c r="C210" s="47"/>
      <c r="D210" s="47"/>
      <c r="E210" s="47"/>
      <c r="F210" s="47"/>
      <c r="G210" s="47"/>
      <c r="H210" s="47"/>
    </row>
    <row r="211" spans="1:8" ht="13.5">
      <c r="A211" s="25"/>
      <c r="B211" s="22"/>
      <c r="C211" s="47"/>
      <c r="D211" s="47"/>
      <c r="E211" s="47"/>
      <c r="F211" s="47"/>
      <c r="G211" s="47"/>
      <c r="H211" s="47"/>
    </row>
    <row r="212" spans="1:8" ht="13.5">
      <c r="A212" s="25"/>
      <c r="B212" s="22"/>
      <c r="C212" s="47"/>
      <c r="D212" s="47"/>
      <c r="E212" s="47"/>
      <c r="F212" s="47"/>
      <c r="G212" s="47"/>
      <c r="H212" s="47"/>
    </row>
    <row r="213" spans="1:8" ht="13.5">
      <c r="A213" s="25"/>
      <c r="B213" s="22"/>
      <c r="C213" s="47"/>
      <c r="D213" s="47"/>
      <c r="E213" s="47"/>
      <c r="F213" s="47"/>
      <c r="G213" s="47"/>
      <c r="H213" s="47"/>
    </row>
    <row r="214" spans="1:8" ht="13.5">
      <c r="A214" s="25"/>
      <c r="B214" s="22"/>
      <c r="C214" s="47"/>
      <c r="D214" s="47"/>
      <c r="E214" s="47"/>
      <c r="F214" s="47"/>
      <c r="G214" s="47"/>
      <c r="H214" s="47"/>
    </row>
    <row r="215" spans="1:8" ht="13.5">
      <c r="A215" s="25"/>
      <c r="B215" s="22"/>
      <c r="C215" s="47"/>
      <c r="D215" s="47"/>
      <c r="E215" s="47"/>
      <c r="F215" s="47"/>
      <c r="G215" s="47"/>
      <c r="H215" s="47"/>
    </row>
    <row r="216" spans="1:8" ht="13.5">
      <c r="A216" s="25"/>
      <c r="B216" s="22"/>
      <c r="C216" s="47"/>
      <c r="D216" s="47"/>
      <c r="E216" s="47"/>
      <c r="F216" s="47"/>
      <c r="G216" s="47"/>
      <c r="H216" s="47"/>
    </row>
    <row r="217" spans="1:8" ht="13.5">
      <c r="A217" s="25"/>
      <c r="B217" s="22"/>
      <c r="C217" s="47"/>
      <c r="D217" s="47"/>
      <c r="E217" s="47"/>
      <c r="F217" s="47"/>
      <c r="G217" s="47"/>
      <c r="H217" s="47"/>
    </row>
    <row r="218" spans="1:8" ht="13.5">
      <c r="A218" s="25"/>
      <c r="B218" s="22"/>
      <c r="C218" s="47"/>
      <c r="D218" s="47"/>
      <c r="E218" s="47"/>
      <c r="F218" s="47"/>
      <c r="G218" s="47"/>
      <c r="H218" s="47"/>
    </row>
    <row r="219" spans="1:8" ht="13.5">
      <c r="A219" s="25"/>
      <c r="B219" s="22"/>
      <c r="C219" s="47"/>
      <c r="D219" s="47"/>
      <c r="E219" s="47"/>
      <c r="F219" s="47"/>
      <c r="G219" s="47"/>
      <c r="H219" s="47"/>
    </row>
    <row r="220" spans="1:8" ht="13.5">
      <c r="A220" s="25"/>
      <c r="B220" s="22"/>
      <c r="C220" s="47"/>
      <c r="D220" s="47"/>
      <c r="E220" s="47"/>
      <c r="F220" s="47"/>
      <c r="G220" s="47"/>
      <c r="H220" s="47"/>
    </row>
    <row r="221" spans="1:8" ht="13.5">
      <c r="A221" s="25"/>
      <c r="B221" s="22"/>
      <c r="C221" s="47"/>
      <c r="D221" s="47"/>
      <c r="E221" s="47"/>
      <c r="F221" s="47"/>
      <c r="G221" s="47"/>
      <c r="H221" s="47"/>
    </row>
    <row r="222" spans="1:8" ht="13.5">
      <c r="A222" s="25"/>
      <c r="B222" s="22"/>
      <c r="C222" s="47"/>
      <c r="D222" s="47"/>
      <c r="E222" s="47"/>
      <c r="F222" s="47"/>
      <c r="G222" s="47"/>
      <c r="H222" s="47"/>
    </row>
    <row r="223" spans="1:8" ht="13.5">
      <c r="A223" s="25"/>
      <c r="B223" s="22"/>
      <c r="C223" s="47"/>
      <c r="D223" s="47"/>
      <c r="E223" s="47"/>
      <c r="F223" s="47"/>
      <c r="G223" s="47"/>
      <c r="H223" s="47"/>
    </row>
    <row r="224" spans="1:8" ht="13.5">
      <c r="A224" s="25"/>
      <c r="B224" s="22"/>
      <c r="C224" s="47"/>
      <c r="D224" s="47"/>
      <c r="E224" s="47"/>
      <c r="F224" s="47"/>
      <c r="G224" s="47"/>
      <c r="H224" s="47"/>
    </row>
    <row r="225" spans="1:8" ht="13.5">
      <c r="A225" s="25"/>
      <c r="B225" s="22"/>
      <c r="C225" s="47"/>
      <c r="D225" s="47"/>
      <c r="E225" s="47"/>
      <c r="F225" s="47"/>
      <c r="G225" s="47"/>
      <c r="H225" s="47"/>
    </row>
    <row r="226" spans="1:8" ht="13.5">
      <c r="A226" s="25"/>
      <c r="B226" s="22"/>
      <c r="C226" s="47"/>
      <c r="D226" s="47"/>
      <c r="E226" s="47"/>
      <c r="F226" s="47"/>
      <c r="G226" s="47"/>
      <c r="H226" s="47"/>
    </row>
    <row r="227" spans="1:8" ht="13.5">
      <c r="A227" s="25"/>
      <c r="B227" s="22"/>
      <c r="C227" s="47"/>
      <c r="D227" s="47"/>
      <c r="E227" s="47"/>
      <c r="F227" s="47"/>
      <c r="G227" s="47"/>
      <c r="H227" s="47"/>
    </row>
    <row r="228" spans="1:8" ht="13.5">
      <c r="A228" s="25"/>
      <c r="B228" s="22"/>
      <c r="C228" s="47"/>
      <c r="D228" s="47"/>
      <c r="E228" s="47"/>
      <c r="F228" s="47"/>
      <c r="G228" s="47"/>
      <c r="H228" s="47"/>
    </row>
    <row r="229" spans="1:8" ht="13.5">
      <c r="A229" s="25"/>
      <c r="B229" s="22"/>
      <c r="C229" s="47"/>
      <c r="D229" s="47"/>
      <c r="E229" s="47"/>
      <c r="F229" s="47"/>
      <c r="G229" s="47"/>
      <c r="H229" s="47"/>
    </row>
    <row r="230" spans="1:8" ht="13.5">
      <c r="A230" s="25"/>
      <c r="B230" s="22"/>
      <c r="C230" s="47"/>
      <c r="D230" s="47"/>
      <c r="E230" s="47"/>
      <c r="F230" s="47"/>
      <c r="G230" s="47"/>
      <c r="H230" s="47"/>
    </row>
    <row r="231" spans="1:8" ht="13.5">
      <c r="A231" s="25"/>
      <c r="B231" s="22"/>
      <c r="C231" s="47"/>
      <c r="D231" s="42"/>
      <c r="E231" s="42"/>
      <c r="F231" s="42"/>
      <c r="G231" s="42"/>
      <c r="H231" s="42"/>
    </row>
    <row r="232" spans="1:8" ht="12.75">
      <c r="A232" s="155"/>
      <c r="B232" s="156"/>
      <c r="C232" s="156"/>
      <c r="D232" s="156"/>
      <c r="E232" s="156"/>
      <c r="F232" s="156"/>
      <c r="G232" s="156"/>
      <c r="H232" s="156"/>
    </row>
    <row r="233" spans="1:8" ht="12.75">
      <c r="A233" s="42"/>
      <c r="B233" s="41"/>
      <c r="C233" s="42"/>
      <c r="D233" s="42"/>
      <c r="E233" s="42"/>
      <c r="F233" s="42"/>
      <c r="G233" s="42"/>
      <c r="H233" s="42"/>
    </row>
    <row r="234" spans="1:8" ht="12.75">
      <c r="A234" s="42"/>
      <c r="B234" s="41"/>
      <c r="C234" s="42"/>
      <c r="D234" s="42"/>
      <c r="E234" s="42"/>
      <c r="F234" s="42"/>
      <c r="G234" s="42"/>
      <c r="H234" s="42"/>
    </row>
    <row r="235" spans="1:8" ht="12.75">
      <c r="A235" s="53"/>
      <c r="B235" s="54"/>
      <c r="C235" s="54"/>
      <c r="D235" s="54"/>
      <c r="E235" s="54"/>
      <c r="F235" s="54"/>
      <c r="G235" s="54"/>
      <c r="H235" s="54"/>
    </row>
    <row r="236" spans="1:8" ht="12.75">
      <c r="A236" s="53"/>
      <c r="B236" s="54"/>
      <c r="C236" s="54"/>
      <c r="D236" s="54"/>
      <c r="E236" s="54"/>
      <c r="F236" s="54"/>
      <c r="G236" s="54"/>
      <c r="H236" s="54"/>
    </row>
    <row r="237" spans="1:8" ht="15.75">
      <c r="A237" s="42"/>
      <c r="B237" s="42"/>
      <c r="C237" s="42"/>
      <c r="D237" s="42"/>
      <c r="E237" s="42"/>
      <c r="F237" s="42"/>
      <c r="G237" s="42"/>
      <c r="H237" s="55"/>
    </row>
    <row r="238" spans="1:8" ht="12.75">
      <c r="A238" s="42"/>
      <c r="B238" s="42"/>
      <c r="C238" s="42"/>
      <c r="D238" s="42"/>
      <c r="E238" s="42"/>
      <c r="F238" s="42"/>
      <c r="G238" s="42"/>
      <c r="H238" s="42"/>
    </row>
    <row r="239" spans="1:8" ht="12.75" customHeight="1">
      <c r="A239" s="157"/>
      <c r="B239" s="157"/>
      <c r="C239" s="53"/>
      <c r="D239" s="54"/>
      <c r="E239" s="54"/>
      <c r="F239" s="54"/>
      <c r="G239" s="54"/>
      <c r="H239" s="54"/>
    </row>
    <row r="240" spans="1:8" ht="12" customHeight="1">
      <c r="A240" s="157"/>
      <c r="B240" s="157"/>
      <c r="C240" s="56"/>
      <c r="D240" s="56"/>
      <c r="E240" s="56"/>
      <c r="F240" s="56"/>
      <c r="G240" s="56"/>
      <c r="H240" s="57"/>
    </row>
    <row r="241" spans="1:8" ht="13.5">
      <c r="A241" s="25"/>
      <c r="B241" s="22"/>
      <c r="C241" s="47"/>
      <c r="D241" s="47"/>
      <c r="E241" s="47"/>
      <c r="F241" s="47"/>
      <c r="G241" s="47"/>
      <c r="H241" s="47"/>
    </row>
    <row r="242" spans="1:8" ht="13.5">
      <c r="A242" s="25"/>
      <c r="B242" s="22"/>
      <c r="C242" s="47"/>
      <c r="D242" s="47"/>
      <c r="E242" s="47"/>
      <c r="F242" s="47"/>
      <c r="G242" s="47"/>
      <c r="H242" s="47"/>
    </row>
    <row r="243" spans="1:8" ht="13.5">
      <c r="A243" s="25"/>
      <c r="B243" s="22"/>
      <c r="C243" s="47"/>
      <c r="D243" s="47"/>
      <c r="E243" s="47"/>
      <c r="F243" s="47"/>
      <c r="G243" s="47"/>
      <c r="H243" s="47"/>
    </row>
    <row r="244" spans="1:8" ht="13.5">
      <c r="A244" s="25"/>
      <c r="B244" s="22"/>
      <c r="C244" s="47"/>
      <c r="D244" s="47"/>
      <c r="E244" s="47"/>
      <c r="F244" s="47"/>
      <c r="G244" s="47"/>
      <c r="H244" s="47"/>
    </row>
    <row r="245" spans="1:8" ht="13.5">
      <c r="A245" s="25"/>
      <c r="B245" s="22"/>
      <c r="C245" s="47"/>
      <c r="D245" s="47"/>
      <c r="E245" s="47"/>
      <c r="F245" s="47"/>
      <c r="G245" s="47"/>
      <c r="H245" s="47"/>
    </row>
    <row r="246" spans="1:8" ht="13.5">
      <c r="A246" s="25"/>
      <c r="B246" s="22"/>
      <c r="C246" s="47"/>
      <c r="D246" s="47"/>
      <c r="E246" s="47"/>
      <c r="F246" s="47"/>
      <c r="G246" s="47"/>
      <c r="H246" s="47"/>
    </row>
    <row r="247" spans="1:8" ht="13.5">
      <c r="A247" s="25"/>
      <c r="B247" s="22"/>
      <c r="C247" s="47"/>
      <c r="D247" s="47"/>
      <c r="E247" s="47"/>
      <c r="F247" s="47"/>
      <c r="G247" s="47"/>
      <c r="H247" s="47"/>
    </row>
    <row r="248" spans="1:8" ht="13.5">
      <c r="A248" s="25"/>
      <c r="B248" s="22"/>
      <c r="C248" s="47"/>
      <c r="D248" s="47"/>
      <c r="E248" s="47"/>
      <c r="F248" s="47"/>
      <c r="G248" s="47"/>
      <c r="H248" s="47"/>
    </row>
    <row r="249" spans="1:8" ht="13.5">
      <c r="A249" s="25"/>
      <c r="B249" s="22"/>
      <c r="C249" s="47"/>
      <c r="D249" s="47"/>
      <c r="E249" s="47"/>
      <c r="F249" s="47"/>
      <c r="G249" s="47"/>
      <c r="H249" s="47"/>
    </row>
    <row r="250" spans="1:8" ht="13.5">
      <c r="A250" s="25"/>
      <c r="B250" s="22"/>
      <c r="C250" s="47"/>
      <c r="D250" s="47"/>
      <c r="E250" s="47"/>
      <c r="F250" s="47"/>
      <c r="G250" s="47"/>
      <c r="H250" s="47"/>
    </row>
    <row r="251" spans="1:8" ht="13.5">
      <c r="A251" s="25"/>
      <c r="B251" s="22"/>
      <c r="C251" s="47"/>
      <c r="D251" s="47"/>
      <c r="E251" s="47"/>
      <c r="F251" s="47"/>
      <c r="G251" s="47"/>
      <c r="H251" s="47"/>
    </row>
    <row r="252" spans="1:8" ht="13.5">
      <c r="A252" s="25"/>
      <c r="B252" s="22"/>
      <c r="C252" s="47"/>
      <c r="D252" s="47"/>
      <c r="E252" s="47"/>
      <c r="F252" s="47"/>
      <c r="G252" s="47"/>
      <c r="H252" s="47"/>
    </row>
    <row r="253" spans="1:8" ht="13.5">
      <c r="A253" s="25"/>
      <c r="B253" s="22"/>
      <c r="C253" s="47"/>
      <c r="D253" s="47"/>
      <c r="E253" s="47"/>
      <c r="F253" s="47"/>
      <c r="G253" s="47"/>
      <c r="H253" s="47"/>
    </row>
    <row r="254" spans="1:8" ht="13.5">
      <c r="A254" s="25"/>
      <c r="B254" s="22"/>
      <c r="C254" s="47"/>
      <c r="D254" s="47"/>
      <c r="E254" s="47"/>
      <c r="F254" s="47"/>
      <c r="G254" s="47"/>
      <c r="H254" s="47"/>
    </row>
    <row r="255" spans="1:8" ht="13.5">
      <c r="A255" s="25"/>
      <c r="B255" s="22"/>
      <c r="C255" s="47"/>
      <c r="D255" s="47"/>
      <c r="E255" s="47"/>
      <c r="F255" s="47"/>
      <c r="G255" s="47"/>
      <c r="H255" s="47"/>
    </row>
    <row r="256" spans="1:8" ht="13.5">
      <c r="A256" s="25"/>
      <c r="B256" s="22"/>
      <c r="C256" s="47"/>
      <c r="D256" s="47"/>
      <c r="E256" s="47"/>
      <c r="F256" s="47"/>
      <c r="G256" s="47"/>
      <c r="H256" s="47"/>
    </row>
    <row r="257" spans="1:8" ht="13.5">
      <c r="A257" s="25"/>
      <c r="B257" s="22"/>
      <c r="C257" s="47"/>
      <c r="D257" s="47"/>
      <c r="E257" s="47"/>
      <c r="F257" s="47"/>
      <c r="G257" s="47"/>
      <c r="H257" s="47"/>
    </row>
    <row r="258" spans="1:8" ht="13.5">
      <c r="A258" s="25"/>
      <c r="B258" s="22"/>
      <c r="C258" s="47"/>
      <c r="D258" s="47"/>
      <c r="E258" s="47"/>
      <c r="F258" s="47"/>
      <c r="G258" s="47"/>
      <c r="H258" s="47"/>
    </row>
    <row r="259" spans="1:8" ht="13.5">
      <c r="A259" s="25"/>
      <c r="B259" s="22"/>
      <c r="C259" s="47"/>
      <c r="D259" s="47"/>
      <c r="E259" s="47"/>
      <c r="F259" s="47"/>
      <c r="G259" s="47"/>
      <c r="H259" s="47"/>
    </row>
    <row r="260" spans="1:8" ht="13.5">
      <c r="A260" s="25"/>
      <c r="B260" s="22"/>
      <c r="C260" s="47"/>
      <c r="D260" s="47"/>
      <c r="E260" s="47"/>
      <c r="F260" s="47"/>
      <c r="G260" s="47"/>
      <c r="H260" s="47"/>
    </row>
    <row r="261" spans="1:8" ht="13.5">
      <c r="A261" s="25"/>
      <c r="B261" s="22"/>
      <c r="C261" s="47"/>
      <c r="D261" s="47"/>
      <c r="E261" s="47"/>
      <c r="F261" s="47"/>
      <c r="G261" s="47"/>
      <c r="H261" s="47"/>
    </row>
    <row r="262" spans="1:8" ht="13.5">
      <c r="A262" s="25"/>
      <c r="B262" s="22"/>
      <c r="C262" s="47"/>
      <c r="D262" s="47"/>
      <c r="E262" s="47"/>
      <c r="F262" s="47"/>
      <c r="G262" s="47"/>
      <c r="H262" s="47"/>
    </row>
    <row r="263" spans="1:8" ht="13.5">
      <c r="A263" s="25"/>
      <c r="B263" s="22"/>
      <c r="C263" s="47"/>
      <c r="D263" s="47"/>
      <c r="E263" s="47"/>
      <c r="F263" s="47"/>
      <c r="G263" s="47"/>
      <c r="H263" s="47"/>
    </row>
    <row r="264" spans="1:8" ht="13.5">
      <c r="A264" s="25"/>
      <c r="B264" s="22"/>
      <c r="C264" s="47"/>
      <c r="D264" s="47"/>
      <c r="E264" s="47"/>
      <c r="F264" s="47"/>
      <c r="G264" s="47"/>
      <c r="H264" s="47"/>
    </row>
    <row r="265" spans="1:8" ht="13.5">
      <c r="A265" s="25"/>
      <c r="B265" s="22"/>
      <c r="C265" s="47"/>
      <c r="D265" s="47"/>
      <c r="E265" s="47"/>
      <c r="F265" s="47"/>
      <c r="G265" s="47"/>
      <c r="H265" s="47"/>
    </row>
    <row r="266" spans="1:8" ht="13.5">
      <c r="A266" s="25"/>
      <c r="B266" s="22"/>
      <c r="C266" s="47"/>
      <c r="D266" s="47"/>
      <c r="E266" s="47"/>
      <c r="F266" s="47"/>
      <c r="G266" s="47"/>
      <c r="H266" s="47"/>
    </row>
    <row r="267" spans="1:8" ht="13.5">
      <c r="A267" s="25"/>
      <c r="B267" s="22"/>
      <c r="C267" s="47"/>
      <c r="D267" s="47"/>
      <c r="E267" s="47"/>
      <c r="F267" s="47"/>
      <c r="G267" s="47"/>
      <c r="H267" s="47"/>
    </row>
    <row r="268" spans="1:8" ht="13.5">
      <c r="A268" s="25"/>
      <c r="B268" s="22"/>
      <c r="C268" s="47"/>
      <c r="D268" s="47"/>
      <c r="E268" s="47"/>
      <c r="F268" s="47"/>
      <c r="G268" s="47"/>
      <c r="H268" s="47"/>
    </row>
    <row r="269" spans="1:8" ht="13.5">
      <c r="A269" s="25"/>
      <c r="B269" s="22"/>
      <c r="C269" s="47"/>
      <c r="D269" s="47"/>
      <c r="E269" s="47"/>
      <c r="F269" s="47"/>
      <c r="G269" s="47"/>
      <c r="H269" s="47"/>
    </row>
    <row r="270" spans="1:8" ht="12.75">
      <c r="A270" s="26"/>
      <c r="B270" s="26"/>
      <c r="C270" s="26"/>
      <c r="D270" s="26"/>
      <c r="E270" s="26"/>
      <c r="F270" s="26"/>
      <c r="G270" s="26"/>
      <c r="H270" s="26"/>
    </row>
  </sheetData>
  <sheetProtection password="C7EC" sheet="1"/>
  <mergeCells count="10">
    <mergeCell ref="A194:H194"/>
    <mergeCell ref="A201:B202"/>
    <mergeCell ref="A232:H232"/>
    <mergeCell ref="A239:B240"/>
    <mergeCell ref="A1:H1"/>
    <mergeCell ref="A8:B9"/>
    <mergeCell ref="A50:H50"/>
    <mergeCell ref="A57:B58"/>
    <mergeCell ref="A98:H98"/>
    <mergeCell ref="A105:B106"/>
  </mergeCells>
  <printOptions horizontalCentered="1" verticalCentered="1"/>
  <pageMargins left="0.31496062992125984" right="0.1968503937007874" top="0.5905511811023623" bottom="1.0236220472440944" header="0.15748031496062992" footer="0.5118110236220472"/>
  <pageSetup fitToHeight="0" fitToWidth="1" horizontalDpi="300" verticalDpi="300" orientation="portrait" paperSize="9" r:id="rId1"/>
  <rowBreaks count="5" manualBreakCount="5">
    <brk id="49" max="255" man="1"/>
    <brk id="97" max="255" man="1"/>
    <brk id="149" max="7" man="1"/>
    <brk id="193" max="7" man="1"/>
    <brk id="23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2009-01-23T10:19:39Z</dcterms:created>
  <dcterms:modified xsi:type="dcterms:W3CDTF">2013-01-16T18:24:43Z</dcterms:modified>
  <cp:category/>
  <cp:version/>
  <cp:contentType/>
  <cp:contentStatus/>
</cp:coreProperties>
</file>